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  <sheet name="SO 182" sheetId="4" r:id="rId4"/>
    <sheet name="SO 201" sheetId="5" r:id="rId5"/>
    <sheet name="SO 401" sheetId="6" r:id="rId6"/>
  </sheets>
  <definedNames/>
  <calcPr/>
  <webPublishing/>
</workbook>
</file>

<file path=xl/sharedStrings.xml><?xml version="1.0" encoding="utf-8"?>
<sst xmlns="http://schemas.openxmlformats.org/spreadsheetml/2006/main" count="2994" uniqueCount="855">
  <si>
    <t>ASPE10</t>
  </si>
  <si>
    <t>S</t>
  </si>
  <si>
    <t>Soupis prací objektu</t>
  </si>
  <si>
    <t xml:space="preserve">Stavba: </t>
  </si>
  <si>
    <t>21191</t>
  </si>
  <si>
    <t>III/41614 Chrlice- Rebešovice, most 41614-0a, úpr. po DI č. I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</si>
  <si>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</si>
  <si>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</si>
  <si>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</si>
  <si>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</si>
  <si>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</si>
  <si>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</si>
  <si>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</si>
  <si>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</si>
  <si>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</si>
  <si>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</si>
  <si>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</si>
  <si>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</si>
  <si>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</si>
  <si>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</si>
  <si>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</si>
  <si>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</si>
  <si>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</si>
  <si>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</si>
  <si>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</si>
  <si>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</si>
  <si>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</si>
  <si>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</si>
  <si>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</si>
  <si>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</si>
  <si>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</si>
  <si>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</si>
  <si>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</si>
  <si>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</si>
  <si>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</si>
  <si>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</si>
  <si>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</si>
  <si>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</si>
  <si>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</si>
  <si>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</si>
  <si>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</si>
  <si>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</si>
  <si>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</si>
  <si>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</si>
  <si>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  
SO 101 Silnice III/41614  
SO 201 Most 41614-0a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</si>
  <si>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</si>
  <si>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</si>
  <si>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</si>
  <si>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</si>
  <si>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</si>
  <si>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  
SO 101 Silnice III/41614  
SO 201 Most 41614-0a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</si>
  <si>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</si>
  <si>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</si>
  <si>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</si>
  <si>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</si>
  <si>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</si>
  <si>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</si>
  <si>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</si>
  <si>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</si>
  <si>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</si>
  <si>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</si>
  <si>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</si>
  <si>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</si>
  <si>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</si>
  <si>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</si>
  <si>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</si>
  <si>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Ochrana inženýrských sítí v prostoru staveniště.  
Předpokládaný rozsah:  
- dočasné vymístění kabelů Itself, Vodafone, Dial Telecom a Optiline na ochrannou konstrukci a přemístění do nových chrániček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</si>
  <si>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</si>
  <si>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</si>
  <si>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</si>
  <si>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</si>
  <si>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</si>
  <si>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</si>
  <si>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</si>
  <si>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</si>
  <si>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</si>
  <si>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</si>
  <si>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8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</si>
  <si>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</si>
  <si>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</si>
  <si>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</si>
  <si>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</si>
  <si>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</si>
  <si>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</si>
  <si>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vč. vložení do BMS</t>
  </si>
  <si>
    <t>11</t>
  </si>
  <si>
    <t>00011</t>
  </si>
  <si>
    <t>Ohlašování pohybu třetích osob na staveništi - popsáno v obchodních podmínkách</t>
  </si>
  <si>
    <t>12</t>
  </si>
  <si>
    <t>00012</t>
  </si>
  <si>
    <t>Mostní listy - popsáno v projektové dokumentaci</t>
  </si>
  <si>
    <t>včetně výpočtu zatížitelnosti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</si>
  <si>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</si>
  <si>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</si>
  <si>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</si>
  <si>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</si>
  <si>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</si>
  <si>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</si>
  <si>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17</t>
  </si>
  <si>
    <t>00017</t>
  </si>
  <si>
    <t>Havarijní plán - popsáno v projektové dokumentaci a ve vyhl. č. 24/2011 Sb.</t>
  </si>
  <si>
    <t>18</t>
  </si>
  <si>
    <t>00018</t>
  </si>
  <si>
    <t>Návrh technologického postupu prací - popsáno v obchodních podmínkách</t>
  </si>
  <si>
    <t>SO 101</t>
  </si>
  <si>
    <t>Silnice III/41614</t>
  </si>
  <si>
    <t>014101</t>
  </si>
  <si>
    <t>POPLATKY ZA SKLÁDKU</t>
  </si>
  <si>
    <t>M3</t>
  </si>
  <si>
    <t>Nevhodná zemina z výkopů a podkladních vrstev vozovky.</t>
  </si>
  <si>
    <t>Dle pol. 113328 - nestmelené kamenivo:66,426=66,426 [A] 
Dle pol. 122738 - odkopávky krajnice:613,013=613,013 [B] 
A+B=679,439 [C]</t>
  </si>
  <si>
    <t>zahrnuje veškeré poplatky provozovateli skládky související s uložením odpadu na skládce.</t>
  </si>
  <si>
    <t>014112</t>
  </si>
  <si>
    <t>POPLATKY ZA SKLÁDKU TYP S-IO (INERTNÍ ODPAD)</t>
  </si>
  <si>
    <t>T</t>
  </si>
  <si>
    <t>Asfaltové vrstvy.</t>
  </si>
  <si>
    <t>Dle pol. s - plochy s asf. pojivem:99,638*2,2=219,204 [A]</t>
  </si>
  <si>
    <t>Zemní práce</t>
  </si>
  <si>
    <t>113328</t>
  </si>
  <si>
    <t>ODSTRAN PODKL ZPEVNĚNÝCH PLOCH Z KAMENIVA NESTMEL, ODVOZ DO 20KM</t>
  </si>
  <si>
    <t>Odstranění podkladních vrstev vozovky. Včetně odvozu na řízenou skládku. Průměrná tl. 100 mm. Km 0.154 35 - 0.203 80 a  km 0.276 20 - 0.331 90.</t>
  </si>
  <si>
    <t>km 0.154 35 - 0.203 80:6,1*0,1*49,45=30,165 [A] 
km 0.276 20 - 0.331 90:6,51*0,1*55,7=36,261 [B] 
A+B=66,426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</si>
  <si>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</si>
  <si>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</si>
  <si>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</si>
  <si>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>tkm</t>
  </si>
  <si>
    <t>celková doprava k místu skládky 30 km (odečet pol. č. 113328) = 30 - 20 = 10 km</t>
  </si>
  <si>
    <t>- doprava do místa skládky:66,426*10=664,260 [A]</t>
  </si>
  <si>
    <t>Položka zahrnuje samostatnou dopravu suti a vybouraných hmot. Množství se určí jako součin hmotnosti [t] a požadované vzdálenosti [km].</t>
  </si>
  <si>
    <t>113338</t>
  </si>
  <si>
    <t>ODSTRAN PODKL ZPEVNĚNÝCH PLOCH S ASFALT POJIVEM, ODVOZ DO 20KM</t>
  </si>
  <si>
    <t>Odstranění podkladních vrstev vozovky. Včetně odvozu na řízenou skládku. Průměrná tl. 150 mm.  Km 0.154 35 - 0.203 80 a  km 0.276 20 - 0.331 90.</t>
  </si>
  <si>
    <t>km 0.154 35 - 0.203 80:6,1*0,15*49,45=45,247 [A] 
km 0.276 20 - 0.331 90:6,51*0,15*55,7=54,391 [B] 
A+B=99,638 [C]</t>
  </si>
  <si>
    <t>11333B</t>
  </si>
  <si>
    <t>ODSTRANĚNÍ PODKLADU ZPEVNĚNÝCH PLOCH S ASFALT POJIVEM - DOPRAVA</t>
  </si>
  <si>
    <t>celková doprava k místu skládky 30 km (odečet pol. č. 113138) = 30 - 20 = 10 km</t>
  </si>
  <si>
    <t>- doprava do místa skládky:99,638*10=996,380 [A]</t>
  </si>
  <si>
    <t>7</t>
  </si>
  <si>
    <t>113728</t>
  </si>
  <si>
    <t>FRÉZOVÁNÍ ZPEVNĚNÝCH PLOCH ASFALTOVÝCH, ODVOZ DO 20KM</t>
  </si>
  <si>
    <t>Frézování vozovky. Odvoz a likvidace v režii zhotovitele, zametení a vyčištění podkladu.  Km 0.000 00 - 0.203 80 a  km 0.276 20 - 0.450 00.</t>
  </si>
  <si>
    <t>km 0.000 00 - 0.203 80:5,9*0,1*203,8=120,242 [A] 
km 0.276 20 - 0.450 00:6,1*0,1*173,8=106,018 [B] 
A+B=226,260 [C]</t>
  </si>
  <si>
    <t>Položka zahrnuje veškerou manipulaci s vybouranou sutí a s vybouranými hmotami vč. uložení na skládku.</t>
  </si>
  <si>
    <t>12110</t>
  </si>
  <si>
    <t>SEJMUTÍ ORNICE NEBO LESNÍ PŮDY</t>
  </si>
  <si>
    <t>sejmutí kulturních vrstev v tl. 150mm.</t>
  </si>
  <si>
    <t>- ornice podél silnice III/41614: 
km 0.000 00 - 0.203 80; km 0.276 20 - 0.450 00:2*2,5*0,15*377,60=283,200 [A]</t>
  </si>
  <si>
    <t>položka zahrnuje sejmutí ornice bez ohledu na tloušťku vrstvy a její vodorovnou dopravu  
nezahrnuje uložení na trvalou skládku</t>
  </si>
  <si>
    <t>122738</t>
  </si>
  <si>
    <t>ODKOPÁVKY A PROKOPÁVKY OBECNÉ TŘ. I, ODVOZ DO 20KM</t>
  </si>
  <si>
    <t>Odkopávky krajnice. Včetně odvozu na řízenou skládku. Km 0.000-0.154 35 a km 0.331 90 - 0.450 00.</t>
  </si>
  <si>
    <t>km 0.000 00 - 0.154 35:2*1,5*0,75*154,35=347,288 [A] 
km 0.331 90 - 0.450 00::2*1,5*0,75*118,1=265,725 [B] 
A+B=613,013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</si>
  <si>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</si>
  <si>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12273B</t>
  </si>
  <si>
    <t>ODKOPÁVKY A PROKOPÁVKY OBECNÉ TŘ. I - DOPRAVA</t>
  </si>
  <si>
    <t>M3KM</t>
  </si>
  <si>
    <t>celková doprava k místu skládky 30 km (odečet pol. č. 122738) = 30 - 20 = 10 km</t>
  </si>
  <si>
    <t>- doprava do místa skládky:613,013*10=6 130,130 [A]</t>
  </si>
  <si>
    <t>Položka zahrnuje samostatnou dopravu zeminy. Množství se určí jako součin kubatutry [m3] a požadované vzdálenosti [km].</t>
  </si>
  <si>
    <t>17120</t>
  </si>
  <si>
    <t>ULOŽENÍ SYPANINY DO NÁSYPŮ A NA SKLÁDKY BEZ ZHUTNĚNÍ</t>
  </si>
  <si>
    <t>uložení sypaniny na skládce</t>
  </si>
  <si>
    <t>- viz položka 122738:613,013=613,013 [A] 
 - viz položka 113328: 66,426=66,426 [B] 
A+B=679,439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</si>
  <si>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</si>
  <si>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</si>
  <si>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</si>
  <si>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</si>
  <si>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- v místě asfaltové vozovky:6,5*377,6=2 454,400 [A]</t>
  </si>
  <si>
    <t>položka zahrnuje úpravu pláně včetně vyrovnání výškových rozdílů. Míru zhutnění určuje projekt.</t>
  </si>
  <si>
    <t>13</t>
  </si>
  <si>
    <t>18232</t>
  </si>
  <si>
    <t>ROZPROSTŘENÍ ORNICE V ROVINĚ V TL DO 0,15M</t>
  </si>
  <si>
    <t>rozprostření ornice, uvedení zeleně do původního stavu</t>
  </si>
  <si>
    <t>- pokládka ornice podél silnice:2*2,5*377,6=1 888,000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</si>
  <si>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</si>
  <si>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</si>
  <si>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</si>
  <si>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založení trávníku (dle položky č. 18232)</t>
  </si>
  <si>
    <t>- založení trávníku:1888,0=1 888,000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</si>
  <si>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</si>
  <si>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</si>
  <si>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</si>
  <si>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ošetřování trávníku</t>
  </si>
  <si>
    <t>- ošetřování trávníku (dle položky 18241):1888,0=1 888,000 [A]</t>
  </si>
  <si>
    <t>Zahrnuje pokosení se shrabáním, naložení shrabků na dopravní prostředek, s odvozem a se složením, to vše bez ohledu na sklon terénu  
zahrnuje nutné zalití a hnojení</t>
  </si>
  <si>
    <t>Komunikace</t>
  </si>
  <si>
    <t>16</t>
  </si>
  <si>
    <t>56333</t>
  </si>
  <si>
    <t>VOZOVKOVÉ VRSTVY ZE ŠTĚRKODRTI TL. DO 150MM</t>
  </si>
  <si>
    <t>Vozovkové vrstvy ze ŠD v tloušťce 2 x 150 mm, podkladní vrstva ze ŠD v místě kompletní výměny asfaltové vozovky.</t>
  </si>
  <si>
    <t>km 0.154 35 - 0.203 80:(7,9+8,7)*49,45=820,870 [A] 
km 0.276 20 - 0.331 90: (7,9+8,7)*55,7=924,620 [B] 
A+B=1 745,490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</si>
  <si>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</si>
  <si>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572123</t>
  </si>
  <si>
    <t>a</t>
  </si>
  <si>
    <t>INFILTRAČNÍ POSTŘIK Z EMULZE DO 1,0KG/M2</t>
  </si>
  <si>
    <t>Infiltrační postřik 0,8 kg/m3. V místě kompletní výměny vozovky.</t>
  </si>
  <si>
    <t>km 0.154 35 - 0.203 80: 7,9*49,45=390,655 [A] 
km 0.276 20 - 0.331 90: 7,9*55,7=440,030 [B] 
A+B=830,685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</si>
  <si>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</si>
  <si>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b</t>
  </si>
  <si>
    <t>Infiltrační postřik 0,8 kg/m3. V místě úpravy (rozšíření) krajnic</t>
  </si>
  <si>
    <t>km 0.000 00 - 0.154 35:1,2*154,35=185,220 [A] 
km 0.331 90 - 0.450 00:1,2*118,1=141,720 [B] 
A+B=326,940 [C]</t>
  </si>
  <si>
    <t>19</t>
  </si>
  <si>
    <t>572213</t>
  </si>
  <si>
    <t>SPOJOVACÍ POSTŘIK Z EMULZE DO 0,5KG/M2</t>
  </si>
  <si>
    <t>Spojovací postřik 0,2 kg/m3. V celé délce úpravy komunikace.Pod obrusnou vrstvou.</t>
  </si>
  <si>
    <t>km 0.000 00 - 0.203 80:6,5*203,8=1 324,700 [A] 
km 0.276 20 - 0.450 00:6,5*173,8=1 129,700 [B] 
A+B=2 454,400 [C]</t>
  </si>
  <si>
    <t>20</t>
  </si>
  <si>
    <t>Spojovací postřik 0,4 kg/m3. V celé délce úpravy komunikace.Pod ložnou vrstvou.</t>
  </si>
  <si>
    <t>21</t>
  </si>
  <si>
    <t>57475</t>
  </si>
  <si>
    <t>VOZOVKOVÉ VÝZTUŽNÉ VRSTVY Z GEOMŘÍŽOVINY</t>
  </si>
  <si>
    <t>Skelná mříž s min. tahovou všesměrnou pevností 100kN, polymerním povlakem vláken, oky min. 25 x 25 mm a samolepící instalační lepidlo na spodní straně mříže v šířce role min. 1.5 m. Pod ložní vrstvou v místech úpravy (rozšíření) krajnic.</t>
  </si>
  <si>
    <t>km 0.000 00 - 0.154 35:2,5*154,35=385,875 [A] 
km 0.331 90 - 0.450 00:2,5*118,1=295,250 [B] 
A+B=681,125 [C]</t>
  </si>
  <si>
    <t>- dodání geomříže v požadované kvalitě a v množství včetně přesahů (přesahy započteny v jednotkové ceně)  
- očištění podkladu  
- pokládka geomříže dle předepsaného technologického předpisu</t>
  </si>
  <si>
    <t>22</t>
  </si>
  <si>
    <t>574A34</t>
  </si>
  <si>
    <t>ASFALTOVÝ BETON PRO OBRUSNÉ VRSTVY ACO 11+, 11S TL. 40MM</t>
  </si>
  <si>
    <t>Obrusná vrstva vozovky ACO 11+ tl. 40 mm. V celé délce úpravy komunikace.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</si>
  <si>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</si>
  <si>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23</t>
  </si>
  <si>
    <t>574D56</t>
  </si>
  <si>
    <t>ASFALTOVÝ BETON PRO LOŽNÍ VRSTVY MODIFIK ACL 16+, 16S TL. 60MM</t>
  </si>
  <si>
    <t>Ložná vrstva vozovky. ACL 16+ tl. 60 mm.  V celé délce úpravy komunikace.</t>
  </si>
  <si>
    <t>km 0.000 00 - 0.203 80:6,55*203,8=1 334,890 [A] 
km 0.276 20 - 0.450 00:6,55*173,8=1 138,390 [B] 
A+B=2 473,280 [C]</t>
  </si>
  <si>
    <t>24</t>
  </si>
  <si>
    <t>574F46</t>
  </si>
  <si>
    <t>ASFALTOVÝ BETON PRO PODKLADNÍ VRSTVY MODIFIK ACP 16+, 16S TL. 50MM</t>
  </si>
  <si>
    <t>Podkladní vrstva vozovky. ACP 16+ tl. 50 mm. V místě kompletní výměny vozovky.</t>
  </si>
  <si>
    <t>km 0.154 35 - 0.203 80:6,6*49,45=326,370 [A] 
km 0.276 20 - 0.331 90: 6,6*55,7=367,620 [B] 
A+B=693,990 [C]</t>
  </si>
  <si>
    <t>25</t>
  </si>
  <si>
    <t>Podkladní vrstva vozovky. ACP 16+ tl. 50 mm. V místě úpravy rozšíření krajnic.</t>
  </si>
  <si>
    <t>km 0.00 00 -0.154 35:1,0*154.35=154,350 [A] 
km 0.331 90 - 0.450 00: 1,0*118,10=118,100 [B] 
A+B=272,450 [C]</t>
  </si>
  <si>
    <t>Ostatní konstrukce a práce</t>
  </si>
  <si>
    <t>26</t>
  </si>
  <si>
    <t>9113A1</t>
  </si>
  <si>
    <t>SVODIDLO OCEL SILNIČ JEDNOSTR, ÚROVEŇ ZADRŽ N1, N2 - DODÁVKA A MONTÁŽ</t>
  </si>
  <si>
    <t>M</t>
  </si>
  <si>
    <t>Svodidlo s úrovní zadržení N2 před a za mostem. Navazuje na SO 201.</t>
  </si>
  <si>
    <t>Levá strana: 155,0+130,0=285,000 [A] 
Pravá strana: 75,0+82,0=157,000 [B] 
A+B=442,000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</si>
  <si>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</si>
  <si>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27</t>
  </si>
  <si>
    <t>9113A3</t>
  </si>
  <si>
    <t>SVODIDLO OCEL SILNIČ JEDNOSTR, ÚROVEŇ ZADRŽ N1, N2 - DEMONTÁŽ S PŘESUNEM</t>
  </si>
  <si>
    <t>Demontáž stávajícího ocelového svodidla. Odvoz a likvidace v režii zhotovitele.</t>
  </si>
  <si>
    <t>Levá strana: 155+138=293,000 [A] 
Pravá strana: 75+82=157,000 [B] 
A+B=450,000 [C]</t>
  </si>
  <si>
    <t>položka zahrnuje:  
- demontáž a odstranění zařízení  
- jeho odvoz na předepsané místo</t>
  </si>
  <si>
    <t>28</t>
  </si>
  <si>
    <t>91228</t>
  </si>
  <si>
    <t>SMĚROVÉ SLOUPKY Z PLAST HMOT VČETNĚ ODRAZNÉHO PÁSKU</t>
  </si>
  <si>
    <t>KUS</t>
  </si>
  <si>
    <t>položka zahrnuje:  
- dodání a osazení sloupku včetně nutných zemních prací  
- vnitrostaveništní a mimostaveništní doprava  
- odrazky plastové nebo z retroreflexní fólie</t>
  </si>
  <si>
    <t>29</t>
  </si>
  <si>
    <t>914113</t>
  </si>
  <si>
    <t>DOPRAVNÍ ZNAČKY ZÁKLADNÍ VELIKOSTI OCELOVÉ NEREFLEXNÍ - DEMONTÁŽ</t>
  </si>
  <si>
    <t>Odvoz a likvidace v režii zhotovitele.</t>
  </si>
  <si>
    <t>stávající A19 - Pozor cyklisté:1=1,000 [A]</t>
  </si>
  <si>
    <t>Položka zahrnuje odstranění, demontáž a odklizení materiálu s odvozem na předepsané místo</t>
  </si>
  <si>
    <t>30</t>
  </si>
  <si>
    <t>914121</t>
  </si>
  <si>
    <t>DOPRAVNÍ ZNAČKY ZÁKLADNÍ VELIKOSTI OCELOVÉ FÓLIE TŘ 1 - DODÁVKA A MONTÁŽ</t>
  </si>
  <si>
    <t>A19 - Pozor cyklisté</t>
  </si>
  <si>
    <t>1=1,000 [A]</t>
  </si>
  <si>
    <t>položka zahrnuje:  
- dodávku a montáž značek v požadovaném provedení</t>
  </si>
  <si>
    <t>31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</si>
  <si>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</si>
  <si>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</si>
  <si>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</si>
  <si>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32</t>
  </si>
  <si>
    <t>914923</t>
  </si>
  <si>
    <t>SLOUPKY A STOJKY DZ Z OCEL TRUBEK DO PATKY DEMONTÁŽ</t>
  </si>
  <si>
    <t>Odvoz a likvidace v režii zhotovitele.  
stávající A19 - Pozor cyklisté</t>
  </si>
  <si>
    <t>33</t>
  </si>
  <si>
    <t>919111</t>
  </si>
  <si>
    <t>ŘEZÁNÍ ASFALTOVÉHO KRYTU VOZOVEK TL DO 50MM</t>
  </si>
  <si>
    <t>V místě napojení na stávající komunikace: 6.25+6.04=12,290 [A] 
V místě rozhraní etap km 0.000 00 - 0.203 80: 203,8=203,800 [B] 
V místě rozhraní etap km 0.276 20 - 0.450 00: 173,8=173,800 [C] 
A+B+C=389,890 [D]</t>
  </si>
  <si>
    <t>položka zahrnuje řezání vozovkové vrstvy v předepsané tloušťce, včetně spotřeby vody</t>
  </si>
  <si>
    <t>34</t>
  </si>
  <si>
    <t>931325</t>
  </si>
  <si>
    <t>TĚSNĚNÍ DILATAČ SPAR ASF ZÁLIVKOU MODIFIK PRŮŘ DO 600MM2</t>
  </si>
  <si>
    <t>těsnění spar asf. zálivkou</t>
  </si>
  <si>
    <t>- viz položka 919111: 389,89=389,890 [A]</t>
  </si>
  <si>
    <t>položka zahrnuje dodávku a osazení předepsaného materiálu, očištění ploch spáry před úpravou, očištění okolí spáry po úpravě  
nezahrnuje těsnící profil</t>
  </si>
  <si>
    <t>SO 182</t>
  </si>
  <si>
    <t>Dopravně inženýrská opatření</t>
  </si>
  <si>
    <t>911CD2</t>
  </si>
  <si>
    <t>SVODIDLO BETON, ÚROVEŇ ZADRŽ H3 VÝŠ 0,8M - MONTÁŽ S PŘESUNEM (BEZ DODÁVKY)</t>
  </si>
  <si>
    <t>Svodilo výšky 0.5m, Etapa 1 a 2 na mostě 41614-0a</t>
  </si>
  <si>
    <t>100=100,000 [A]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</si>
  <si>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</si>
  <si>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911CD3</t>
  </si>
  <si>
    <t>SVODIDLO BETON, ÚROVEŇ ZADRŽ H3 VÝŠ 0,8M - DEMONTÁŽ S PŘESUNEM</t>
  </si>
  <si>
    <t>Svodilo výšky 0.5m, na mostě 41614-0a, včetně přesunu mezi etapami 1 a 2.</t>
  </si>
  <si>
    <t>911CD9</t>
  </si>
  <si>
    <t>SVODIDLO BETON, ÚROVEŇ ZADRŽ H3 VÝŠ 0,8M - NÁJEM</t>
  </si>
  <si>
    <t>MDEN</t>
  </si>
  <si>
    <t>32 týdnů pronájem.</t>
  </si>
  <si>
    <t>100*32*7=22 400,000 [A]</t>
  </si>
  <si>
    <t>položka zahrnuje denní sazbu za pronájem zařízení  
počet měrných jednotek se určí jako součin délky zařízení a počtu dnů použití</t>
  </si>
  <si>
    <t>911FA2</t>
  </si>
  <si>
    <t>SVODIDLO BETON, ÚROVEŇ ZADRŽ N2 VÝŠ 1,2M - MONTÁŽ S PŘESUNEM (BEZ DODÁVKY)</t>
  </si>
  <si>
    <t>Etapa 2A a 2B na dálnici D2.</t>
  </si>
  <si>
    <t>2*30=60,000 [A]</t>
  </si>
  <si>
    <t>911FA3</t>
  </si>
  <si>
    <t>SVODIDLO BETON, ÚROVEŇ ZADRŽ N2 VÝŠ 1,2M - DEMONTÁŽ S PŘESUNEM</t>
  </si>
  <si>
    <t>911FA9</t>
  </si>
  <si>
    <t>SVODIDLO BETON, ÚROVEŇ ZADRŽ N2 VÝŠ 1,2M - NÁJEM</t>
  </si>
  <si>
    <t>4 týdny pronájem.</t>
  </si>
  <si>
    <t>60*4*7=1 680,000 [A]</t>
  </si>
  <si>
    <t>914132</t>
  </si>
  <si>
    <t>DOPRAVNÍ ZNAČKY ZÁKLADNÍ VELIKOSTI OCELOVÉ FÓLIE TŘ 2 - MONTÁŽ S PŘEMÍSTĚNÍM</t>
  </si>
  <si>
    <t>Přechodné dopravní značení na silnici III/41614, etapa 1 a 2..</t>
  </si>
  <si>
    <t>A10:2=2,000 [A] 
A15:2=2,000 [B] 
B20a:8=8,000 [C] 
B21a:4=4,000 [D] 
E3a:2=2,000 [E] 
A+B+C+D+E=18,000 [F]</t>
  </si>
  <si>
    <t>položka zahrnuje:  
- dopravu demontované značky z dočasné skládky  
- osazení a montáž značky na místě určeném projektem  
- nutnou opravu poškozených částí  
nezahrnuje dodávku značky</t>
  </si>
  <si>
    <t>Přechodné dopravní značení - Etapa 2A a 2B, na dálnici D2.</t>
  </si>
  <si>
    <t>A15:4=4,000 [A] 
B20a:4=4,000 [B] 
B26:2=2,000 [C] 
E3a:6=6,000 [D] 
B22a:2=2,000 [E] 
B15:8=8,000 [F] 
A+B+C+D+E+F=26,000 [G]</t>
  </si>
  <si>
    <t>c</t>
  </si>
  <si>
    <t>Přechodné dopravní značení - Etapa 2C na dálnici D2.</t>
  </si>
  <si>
    <t>A15:2=2,000 [A] 
B20a:4=4,000 [B] 
B26:2=2,000 [C] 
E3a:4=4,000 [D] 
C4a:4=4,000 [E] 
A+B+C+D+E=16,000 [F]</t>
  </si>
  <si>
    <t>914133</t>
  </si>
  <si>
    <t>DOPRAVNÍ ZNAČKY ZÁKLADNÍ VELIKOSTI OCELOVÉ FÓLIE TŘ 2 - DEMONTÁŽ</t>
  </si>
  <si>
    <t>Přechodné dopravní značení na silnici III/41614, etapa 1 a 2. Dle pol. 914132a.</t>
  </si>
  <si>
    <t>18=18,000 [A]</t>
  </si>
  <si>
    <t>Přechodné dopravní značení. Etapa 2A a 2B, na dálnici D2. Dle pol. 914132b.</t>
  </si>
  <si>
    <t>26=26,000 [A]</t>
  </si>
  <si>
    <t>Přechodné dopravní značení. Etapa 2C na dálnici D2. Dle pol. 914132c.</t>
  </si>
  <si>
    <t>16=16,000 [A]</t>
  </si>
  <si>
    <t>914139</t>
  </si>
  <si>
    <t>DOPRAV ZNAČKY ZÁKLAD VEL OCEL FÓLIE TŘ 2 - NÁJEMNÉ</t>
  </si>
  <si>
    <t>KSDEN</t>
  </si>
  <si>
    <t>32 týdnů. Dle pol. 914132a.</t>
  </si>
  <si>
    <t>18*32*7=4 032,000 [A]</t>
  </si>
  <si>
    <t>položka zahrnuje sazbu za pronájem dopravních značek a zařízení, počet jednotek je určen jako součin počtu značek a počtu dní použití</t>
  </si>
  <si>
    <t>4 týdny. Etapa 2A a 2B, na dálnici D2, dle pol. 914132b.</t>
  </si>
  <si>
    <t>26*4*7=728,000 [A]</t>
  </si>
  <si>
    <t>2 dny, Etapa 2C na dálnici D2, dle pol. 914132c.</t>
  </si>
  <si>
    <t>16*1*2=32,000 [A]</t>
  </si>
  <si>
    <t>914212</t>
  </si>
  <si>
    <t>DOPRAVNÍ ZNAČKY ZVĚTŠENÉ VELIKOSTI OCELOVÉ - MONTÁŽ S PŘEMÍSTĚNÍM</t>
  </si>
  <si>
    <t>Přechodné dopravní značení. Etapa 2A a 2B, dálnice D2</t>
  </si>
  <si>
    <t>IP21:4=4,000 [A] 
IS10d:4=4,000 [B] 
A+B=8,000 [C]</t>
  </si>
  <si>
    <t>Přechodné dopravní značení. Etapa 2C, dálnice D2</t>
  </si>
  <si>
    <t>IP18b:2=2,000 [A]</t>
  </si>
  <si>
    <t>914213</t>
  </si>
  <si>
    <t>DOPRAVNÍ ZNAČKY ZVĚTŠENÉ VELIKOSTI OCELOVÉ - DEMONTÁŽ</t>
  </si>
  <si>
    <t>Přechodné dopravní značení. Dle pol. 914212a.</t>
  </si>
  <si>
    <t>8=8,000 [A]</t>
  </si>
  <si>
    <t>Přechodné dopravní značení. Dle pol. 914212b.</t>
  </si>
  <si>
    <t>2=2,000 [A]</t>
  </si>
  <si>
    <t>914219</t>
  </si>
  <si>
    <t>DOPRAV ZNAČKY ZVĚTŠ VEL OCEL - NÁJEMNÉ</t>
  </si>
  <si>
    <t>4 týdny, dle pol. 914212a.</t>
  </si>
  <si>
    <t>8*4*7=224,000 [A]</t>
  </si>
  <si>
    <t>2 dny, dle pol. 914212b.</t>
  </si>
  <si>
    <t>2*1*2=4,000 [A]</t>
  </si>
  <si>
    <t>914922</t>
  </si>
  <si>
    <t>SLOUPKY A STOJKY DZ Z OCEL TRUBEK DO PATKY MONTÁŽ S PŘESUNEM</t>
  </si>
  <si>
    <t>Etapa 1 a 2, silnice III/41614</t>
  </si>
  <si>
    <t>značky základní velikosti, dle pol. 914132a:1*18=18,000 [A] 
Z2:2*1=2,000 [B] 
A+B=20,000 [C]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</si>
  <si>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</si>
  <si>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Etapa 2A a 2B, dálnice D2.</t>
  </si>
  <si>
    <t>značky základní velikosti, dle pol. 914132b:1*26=26,000 [A] 
značky zvětšené velikosti, dle pol. 914212a:2*8=16,000 [B] 
A+B=42,000 [C]</t>
  </si>
  <si>
    <t>Etapa 2C, dálnice D2.</t>
  </si>
  <si>
    <t>značky základní velikosti, dle pol. 914132c:2=2,000 [A] 
značky zvětšené velikosti, dle pol. 914212b:2=2,000 [B] 
A+B=4,000 [C]</t>
  </si>
  <si>
    <t>Dle pol. 914922a</t>
  </si>
  <si>
    <t>20=20,000 [A]</t>
  </si>
  <si>
    <t>Dle pol. 914922b</t>
  </si>
  <si>
    <t>42=42,000 [A]</t>
  </si>
  <si>
    <t>Dle pol. 914922c</t>
  </si>
  <si>
    <t>4=4,000 [A]</t>
  </si>
  <si>
    <t>914929</t>
  </si>
  <si>
    <t>SLOUPKY A STOJKY DZ Z OCEL TRUBEK DO PATKY NÁJEMNÉ</t>
  </si>
  <si>
    <t>20*32*7=4 480,000 [A]</t>
  </si>
  <si>
    <t>položka zahrnuje sazbu za pronájem dopravních značek a zařízení. Počet měrných jednotek se určí jako součin počtu sloupků a počtu dní použití</t>
  </si>
  <si>
    <t>42*4*7=1 176,000 [A]</t>
  </si>
  <si>
    <t>2 dny pronájem.</t>
  </si>
  <si>
    <t>4*1*2=8,000 [A]</t>
  </si>
  <si>
    <t>915321</t>
  </si>
  <si>
    <t>VODOR DOPRAV ZNAČ Z FÓLIE DOČAS ODSTRANITEL - DOD A POKLÁDKA</t>
  </si>
  <si>
    <t>Přechodné vodorovné dopravní značení - Etapa 1 a 2. Pro rozdělení jízdních pruhů v uzavírce ve folii s textilní mřížkou - Etapa 2A a 2B.</t>
  </si>
  <si>
    <t>Výztražný práh:2*0,5*2,0=2,000 [A] 
etapa 2A:0,2*630=126,000 [B] 
etapa 2B:0,2*640=128,000 [C] 
A+B+C=256,000 [D]</t>
  </si>
  <si>
    <t>položka zahrnuje:  
- dodání a pokládku předepsané fólie  
- zahrnuje předznačení</t>
  </si>
  <si>
    <t>915322</t>
  </si>
  <si>
    <t>VODOR DOPRAV ZNAČ Z FÓLIE DOČAS ODSTRANITEL - ODSTRANĚNÍ</t>
  </si>
  <si>
    <t>Přechodné vodorovné dopravní značení.  Dle pol. 915321</t>
  </si>
  <si>
    <t>256=256,000 [A]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</si>
  <si>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</si>
  <si>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</si>
  <si>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</si>
  <si>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Přechodné dopravní značení. Etapa 1 a 2.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</si>
  <si>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</si>
  <si>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35</t>
  </si>
  <si>
    <t>916113</t>
  </si>
  <si>
    <t>DOPRAV SVĚTLO VÝSTRAŽ SAMOSTATNÉ - DEMONTÁŽ</t>
  </si>
  <si>
    <t>Přechodné dopravní značení. Dle pol. 916112</t>
  </si>
  <si>
    <t>Položka zahrnuje odstranění, demontáž a odklizení zařízení s odvozem na předepsané místo</t>
  </si>
  <si>
    <t>36</t>
  </si>
  <si>
    <t>916119</t>
  </si>
  <si>
    <t>DOPRAV SVĚTLO VÝSTRAŽ SAMOSTATNÉ - NÁJEMNÉ</t>
  </si>
  <si>
    <t>2*32*7=448,000 [A]</t>
  </si>
  <si>
    <t>položka zahrnuje sazbu za pronájem zařízení. Počet měrných jednotek se určí jako součin počtu zařízení a počtu dní použití.</t>
  </si>
  <si>
    <t>37</t>
  </si>
  <si>
    <t>916122</t>
  </si>
  <si>
    <t>DOPRAV SVĚTLO VÝSTRAŽ SOUPRAVA 3KS - MONTÁŽ S PŘESUNEM</t>
  </si>
  <si>
    <t>38</t>
  </si>
  <si>
    <t>916123</t>
  </si>
  <si>
    <t>DOPRAV SVĚTLO VÝSTRAŽ SOUPRAVA 3KS - DEMONTÁŽ</t>
  </si>
  <si>
    <t>Přechodné dopravní značení. Dle pol. 916122</t>
  </si>
  <si>
    <t>39</t>
  </si>
  <si>
    <t>916129</t>
  </si>
  <si>
    <t>DOPRAV SVĚTLO VÝSTRAŽ SOUPRAVA 3KS - NÁJEMNÉ</t>
  </si>
  <si>
    <t>1*32*7=224,000 [A]</t>
  </si>
  <si>
    <t>40</t>
  </si>
  <si>
    <t>916132</t>
  </si>
  <si>
    <t>DOPRAV SVĚTLO VÝSTRAŽ SOUPRAVA 5KS - MONTÁŽ S PŘESUNEM</t>
  </si>
  <si>
    <t>Přechodné dopravní značení. Etapa 2A a 2B, dálnice D2.</t>
  </si>
  <si>
    <t>41</t>
  </si>
  <si>
    <t>916133</t>
  </si>
  <si>
    <t>DOPRAV SVĚTLO VÝSTRAŽ SOUPRAVA 5KS - DEMONTÁŽ</t>
  </si>
  <si>
    <t>Přechodné dopravní značení. Dle pol. 916132</t>
  </si>
  <si>
    <t>42</t>
  </si>
  <si>
    <t>916139</t>
  </si>
  <si>
    <t>DOPRAVNÍ SVĚTLO VÝSTRAŽNÉ SOUPRAVA 5 KUSŮ - NÁJEMNÉ</t>
  </si>
  <si>
    <t>4*4*7=112,000 [A]</t>
  </si>
  <si>
    <t>43</t>
  </si>
  <si>
    <t>916152</t>
  </si>
  <si>
    <t>SEMAFOROVÁ PŘENOSNÁ SOUPRAVA - MONTÁŽ S PŘESUNEM</t>
  </si>
  <si>
    <t>Přechodné dopravní značení. Etapa 1 a 2. Včetně přesunu v rámci etap 1 a 2.</t>
  </si>
  <si>
    <t>44</t>
  </si>
  <si>
    <t>916153</t>
  </si>
  <si>
    <t>SEMAFOROVÁ PŘENOSNÁ SOUPRAVA - DEMONTÁŽ</t>
  </si>
  <si>
    <t>Přechodné dopravní značení. Dle pol. 916152.</t>
  </si>
  <si>
    <t>45</t>
  </si>
  <si>
    <t>916159</t>
  </si>
  <si>
    <t>SEMAFOROVÁ PŘENOSNÁ SOUPRAVA - NÁJEMNÉ</t>
  </si>
  <si>
    <t>46</t>
  </si>
  <si>
    <t>916182</t>
  </si>
  <si>
    <t>PŘEDZVĚSTNÁ SVĚTELNÁ ŠIPKA - MONTÁŽ S PŘESUNEM</t>
  </si>
  <si>
    <t>Etapa 2C na dálnici D2.</t>
  </si>
  <si>
    <t>6=6,000 [A]</t>
  </si>
  <si>
    <t>47</t>
  </si>
  <si>
    <t>916183</t>
  </si>
  <si>
    <t>PŘEDZVĚSTNÁ SVĚTELNÁ ŠIPKA - DEMONTÁŽ</t>
  </si>
  <si>
    <t>Dle pol. 916182.</t>
  </si>
  <si>
    <t>48</t>
  </si>
  <si>
    <t>916189</t>
  </si>
  <si>
    <t>PŘEDZVĚSTNÁ SVĚTELNÁ ŠIPKA - NÁJEMNÉ</t>
  </si>
  <si>
    <t>6*1*2=12,000 [A]</t>
  </si>
  <si>
    <t>49</t>
  </si>
  <si>
    <t>916262</t>
  </si>
  <si>
    <t>DOPRAVNÍ KUŽEL Z1 VÝŠ 75CM S FÓLIÍ TŘ 2 - MONTÁŽ S PŘESUNEM</t>
  </si>
  <si>
    <t>30=30,000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</si>
  <si>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</si>
  <si>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50</t>
  </si>
  <si>
    <t>916263</t>
  </si>
  <si>
    <t>DOPRAVNÍ KUŽEL Z1 VÝŠ 75CM S FÓLIÍ TŘ 2 - DEMONTÁŽ</t>
  </si>
  <si>
    <t>Dle pol. 916262.</t>
  </si>
  <si>
    <t>51</t>
  </si>
  <si>
    <t>916269</t>
  </si>
  <si>
    <t>DOPRAV KUŽEL Z1 VÝŠ 75CM S FÓLIÍ TŘ 2 - NÁJEMNÉ</t>
  </si>
  <si>
    <t>30*1*2=60,000 [A]</t>
  </si>
  <si>
    <t>52</t>
  </si>
  <si>
    <t>916322</t>
  </si>
  <si>
    <t>DOPRAVNÍ ZÁBRANY Z2 S FÓLIÍ TŘ 2 - MONTÁŽ S PŘESUNEM</t>
  </si>
  <si>
    <t>Přechodné dopravní značení. Etapa 1 a 2. Včetně 1x přesunu mezi etapou 1 a 2.</t>
  </si>
  <si>
    <t>53</t>
  </si>
  <si>
    <t>916323</t>
  </si>
  <si>
    <t>DOPRAVNÍ ZÁBRANY Z2 S FÓLIÍ TŘ 2 - DEMONTÁŽ</t>
  </si>
  <si>
    <t>Dle pol. 916322.</t>
  </si>
  <si>
    <t>54</t>
  </si>
  <si>
    <t>916329</t>
  </si>
  <si>
    <t>DOPRAVNÍ ZÁBRANY Z2 S FÓLIÍ TŘ 2 - NÁJEMNÉ</t>
  </si>
  <si>
    <t>55</t>
  </si>
  <si>
    <t>916342</t>
  </si>
  <si>
    <t>SMĚROV DESKY Z4 JEDNOSTR S FÓLIÍ TŘ 2 - MONTÁŽ S PŘESUNEM</t>
  </si>
  <si>
    <t>Silnice III/41614: 3ks - 1x přesun:3=3,000 [A]</t>
  </si>
  <si>
    <t>56</t>
  </si>
  <si>
    <t>Dálnice D2 - 1. Etapa: 30 ks - 1x přesun:30=30,000 [A] 
Dálnice D2 - 2. Etapa: plus 11 ks :11=11,000 [B] 
A+B=41,000 [C]</t>
  </si>
  <si>
    <t>57</t>
  </si>
  <si>
    <t>916343</t>
  </si>
  <si>
    <t>SMĚROVACÍ DESKY Z4 JEDNOSTR S FÓLIÍ TŘ 2 - DEMONTÁŽ</t>
  </si>
  <si>
    <t>Přechodné dopravní značení. Dle pol. 916342a.</t>
  </si>
  <si>
    <t>3=3,000 [A]</t>
  </si>
  <si>
    <t>58</t>
  </si>
  <si>
    <t>Přechodné dopravní značení. Dle pol. 916342b.</t>
  </si>
  <si>
    <t>41=41,000 [A]</t>
  </si>
  <si>
    <t>59</t>
  </si>
  <si>
    <t>916349</t>
  </si>
  <si>
    <t>SMĚROVACÍ DESKY Z4 JEDNOSTR S FÓLIÍ TŘ 2 - NÁJEMNÉ</t>
  </si>
  <si>
    <t>3*32*7=672,000 [A]</t>
  </si>
  <si>
    <t>60</t>
  </si>
  <si>
    <t>41*4*7=1 148,000 [A]</t>
  </si>
  <si>
    <t>61</t>
  </si>
  <si>
    <t>91637</t>
  </si>
  <si>
    <t>VÝSTRAŽNÝ VOZÍK</t>
  </si>
  <si>
    <t>položka zahrnuje:  
- dodání zařízení v předepsaném provedení včetně jeho umístění  
- údržbu po celou dobu trvání funkce, nutnou opravu poškozených částí</t>
  </si>
  <si>
    <t>62</t>
  </si>
  <si>
    <t>916379</t>
  </si>
  <si>
    <t>VÝSTRAŽNÝ VOZÍK - NÁJEMNÉ</t>
  </si>
  <si>
    <t>63</t>
  </si>
  <si>
    <t>91638</t>
  </si>
  <si>
    <t>PŘEDZVĚSTNÝ VOZÍK</t>
  </si>
  <si>
    <t>64</t>
  </si>
  <si>
    <t>916389</t>
  </si>
  <si>
    <t>PŘEDZVĚSTNÝ VOZÍK - NÁJEMNÉ</t>
  </si>
  <si>
    <t>65</t>
  </si>
  <si>
    <t>916722</t>
  </si>
  <si>
    <t>UPEVŇOVACÍ KONSTR - PODKLADNÍ DESKA OD 28KG - MONTÁŽ S PŘESUNEM</t>
  </si>
  <si>
    <t>Přechodné dopravní značení, 1ks pod každou značkou (2ks pod zvetšenou), montáž.  Včetně přemístění po dobu výstavby. Etapa 1 a 2, dilnice III/41614.</t>
  </si>
  <si>
    <t>dle pol. 914132a::18=18,000 [A]</t>
  </si>
  <si>
    <t>66</t>
  </si>
  <si>
    <t>Přechodné dopravní značení, 1ks pod každou značkou (2ks pod zvetšenou), montáž.  Včetně přemístění po dobu výstavby. Etapa 2A a 2B, dálnice D2.</t>
  </si>
  <si>
    <t>dle pol. 914123b:26=26,000 [A] 
dle pol. 914212a:8=8,000 [B] 
A+B=34,000 [C]</t>
  </si>
  <si>
    <t>67</t>
  </si>
  <si>
    <t>Přechodné dopravní značení, 1ks pod každou značkou (2ks pod zvetšenou), montáž.  Včetně přemístění po dobu výstavby. Etapa 2C, dálnice D2.</t>
  </si>
  <si>
    <t>dle pol. 914123c:2=2,000 [A]</t>
  </si>
  <si>
    <t>68</t>
  </si>
  <si>
    <t>916723</t>
  </si>
  <si>
    <t>UPEVŇOVACÍ KONSTR - PODKLADNÍ DESKA OD 28KG - DEMONTÁŽ</t>
  </si>
  <si>
    <t>přechodné dopravní značení, 1ks pod každou značkou (2ks pod zvetšenou), demontáž.  Včetně přemístění po dobu výstavby. Etapa 1 a 2, dilnice III/41614.</t>
  </si>
  <si>
    <t>dle pol. 914132a: 18=18,000 [A]</t>
  </si>
  <si>
    <t>69</t>
  </si>
  <si>
    <t>přechodné dopravní značení, 1ks pod každou značkou (2ks pod zvetšenou), demontáž.  Včetně přemístění po dobu výstavby. Etapa 2A a 2B, dálnice D2.</t>
  </si>
  <si>
    <t>Dle pol. 916723b:34=34,000 [A]</t>
  </si>
  <si>
    <t>70</t>
  </si>
  <si>
    <t>přechodné dopravní značení, 1ks pod každou značkou (2ks pod zvetšenou), demontáž.  Včetně přemístění po dobu výstavby. Etapa 2C, dálnice D2.  
Dle pol. 916722c.</t>
  </si>
  <si>
    <t>71</t>
  </si>
  <si>
    <t>916729</t>
  </si>
  <si>
    <t>UPEVŇOVACÍ KONSTR - PODKL DESKA OD 28KG - NÁJEMNÉ</t>
  </si>
  <si>
    <t>dle pol. 914132a:18*32*7=4 032,000 [A]</t>
  </si>
  <si>
    <t>72</t>
  </si>
  <si>
    <t>4 týdny pronájem. Dle pol. 916722b</t>
  </si>
  <si>
    <t>34*4*7=952,000 [A]</t>
  </si>
  <si>
    <t>73</t>
  </si>
  <si>
    <t>2 dny pronájem.  
dle pol. 914132c:</t>
  </si>
  <si>
    <t>SO 201</t>
  </si>
  <si>
    <t>Most 41614-0a</t>
  </si>
  <si>
    <t>Dle pol. 113328 - nestmelené kamenivo:8,546=8,546 [A] 
Dle pol. 122738 - odkopávky pro zpevnění:144,755=144,755 [B] 
Dle pol. 131738 - přech. obl.:7,698=7,698 [C] 
A+B+C=160,999 [D]</t>
  </si>
  <si>
    <t>014102</t>
  </si>
  <si>
    <t>Beton, železobeton.</t>
  </si>
  <si>
    <t>Dle pol. 966168a - bourání vyrovnávací desky:105,446*2,5=263,615 [A] 
Dle pol. 966168b - bourání říms:39,258*2,5=98,145 [B] 
Dle pol. 113158 - beton za římsami0,6*2,5=1,500 [C] 
Dle pol. 11352 - silniční obrubníky před a za mostem: 8.0*80.6*0.001=0,645 [D] 
Dle pol. 967118: panely pod opěrami:49,519*2,5=123,798 [E] 
Dle pol. 11328 - skluzy:(15+16+15+16)*0,125=7,750 [F] 
A+B+C+D+E+F=495,453 [G]</t>
  </si>
  <si>
    <t>Dle pol. 113138 - litý asfalt z chodníků:3,669*2,2=8,072 [A] 
Dle pol. 113338 - plochy s asf. pojivem:12,820*2,2=28,204 [B] 
A+B=36,276 [C]</t>
  </si>
  <si>
    <t>014132</t>
  </si>
  <si>
    <t>POPLATKY ZA SKLÁDKU TYP S-NO (NEBEZPEČNÝ ODPAD)</t>
  </si>
  <si>
    <t>Mostní izolace.</t>
  </si>
  <si>
    <t>Dle pol. 97817:6.5*59.5*0.01*2.2=8,509 [A]</t>
  </si>
  <si>
    <t>113138</t>
  </si>
  <si>
    <t>ODSTRANĚNÍ KRYTU ZPEVNĚNÝCH PLOCH S ASFALT POJIVEM, ODVOZ DO 20KM</t>
  </si>
  <si>
    <t>Odstranění litého asfaltu z povrchu levé a pravé římsy.</t>
  </si>
  <si>
    <t>Levá římsa:1,0*0,03*61,1=1,833 [A] 
Pravá římsa:1,0*0,03*61,2=1,836 [B] 
A+B=3,669 [C]</t>
  </si>
  <si>
    <t>11313B</t>
  </si>
  <si>
    <t>ODSTRANĚNÍ KRYTU ZPEVNĚNÝCH PLOCH S ASFALTOVÝM POJIVEM - DOPRAVA</t>
  </si>
  <si>
    <t>- doprava do místa skládky:10*3,669=36,690 [A]</t>
  </si>
  <si>
    <t>113158</t>
  </si>
  <si>
    <t>ODSTRANĚNÍ KRYTU ZPEVNĚNÝCH PLOCH Z BETONU, ODVOZ DO 20KM</t>
  </si>
  <si>
    <t>Vybourání betonu před a za římsami.</t>
  </si>
  <si>
    <t>Před a za pravou římsou: 2*1,0*1,5*0,2=0,600 [A]</t>
  </si>
  <si>
    <t>11315B</t>
  </si>
  <si>
    <t>ODSTRANĚNÍ KRYTU ZPEVNĚNÝCH PLOCH Z BETONU - DOPRAVA</t>
  </si>
  <si>
    <t>celková doprava k místu skládky 30 km (odečet pol. č. 11315B) = 30 - 20 = 10 km</t>
  </si>
  <si>
    <t>- doprava do místa skládky:10*0,6=6,000 [A]</t>
  </si>
  <si>
    <t>11328</t>
  </si>
  <si>
    <t>ODSTRANĚNÍ PŘÍKOPŮ, ŽLABŮ A RIGOLŮ Z PŘÍKOPOVÝCH TVÁRNIC</t>
  </si>
  <si>
    <t>Vybourání stávajících odvodňovacích žlabů.</t>
  </si>
  <si>
    <t>Skluzy :(16+15+16+15)*0,6=37,200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</si>
  <si>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</si>
  <si>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podkladních vrstev vozovky. Včetně odvozu na řízenou skládku.Tl. 100 mm.</t>
  </si>
  <si>
    <t>Před mostem:6,1*0,1*7,5=4,575 [A] 
Za mostem:6,51*0,1*6,1=3,971 [B] 
A+B=8,546 [C]</t>
  </si>
  <si>
    <t>- doprava do místa skládky:10*8,546=85,460 [A]</t>
  </si>
  <si>
    <t>Před mostem:6,1*0,15*7,5=6,863 [A] 
Za mostem:6,51*0,15*6,1=5,957 [B] 
A+B=12,820 [C]</t>
  </si>
  <si>
    <t>11352</t>
  </si>
  <si>
    <t>ODSTRANĚNÍ CHODNÍKOVÝCH A SILNIČNÍCH OBRUBNÍKŮ BETONOVÝCH</t>
  </si>
  <si>
    <t>vlevo i vpravo před a za mostem:4*2,0=8,000 [A]</t>
  </si>
  <si>
    <t>Frézování vozovky. Odvoz a likvidace v režii zhotovitele.</t>
  </si>
  <si>
    <t>Před mostem tl. 100 mm:6,1*0,1*7,5=4,575 [A] 
Na mostě tl. 100 mm:6,5*0,1*58,7=38,155 [B] 
Za mostem tl. 100 mm:6,51*0,1*6,1=3,971 [C] 
A+B+C=46,701 [D]</t>
  </si>
  <si>
    <t>Odkopávky pro zpevnění u opěr pod mostem a u pilířů. Včetně odvozu na řízenou skládku.</t>
  </si>
  <si>
    <t>pod OP1: (6.15+1.565*0.55)*11.4=79,923 [A] 
pod OP4: 10.34*0.55*11.4=64,832 [B] 
A+B=144,755 [C]</t>
  </si>
  <si>
    <t>- doprava do místa skládky: 144,755*10=1 447,550 [A]</t>
  </si>
  <si>
    <t>12931</t>
  </si>
  <si>
    <t>ČIŠTĚNÍ PŘÍKOPŮ OD NÁNOSU DO 0,25M3/M</t>
  </si>
  <si>
    <t>s ohledem na malé množství vytěženého materiálu zahrnuje i poplatek za skládku</t>
  </si>
  <si>
    <t>Pročištění příkopu u OP1-P:12=12,000 [A] 
Příkopy podél D2 u OP1:50=50,000 [B] 
Příkopy podél D2 u OP4:50=50,000 [C] 
A+B+C=112,000 [D]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</si>
  <si>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</si>
  <si>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131738</t>
  </si>
  <si>
    <t>HLOUBENÍ JAM ZAPAŽ I NEPAŽ TŘ. I, ODVOZ DO 20KM</t>
  </si>
  <si>
    <t>Odtěžení přechodových oblastí za rubem opěr. Včetně odvozu na skládku.</t>
  </si>
  <si>
    <t>za OP1:7,5*0,88=6,600 [A] 
za OP4:6,1*0,18=1,098 [B] 
A+B=7,698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</si>
  <si>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</si>
  <si>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13173B</t>
  </si>
  <si>
    <t>HLOUBENÍ JAM ZAPAŽ I NEPAŽ TŘ. I - DOPRAVA</t>
  </si>
  <si>
    <t>celková doprava k místu skládky 30 km (odečet pol. č. 13173B) = 30 - 20 = 10 km</t>
  </si>
  <si>
    <t>- doprava do místa skládky:7,698*10=76,980 [A]</t>
  </si>
  <si>
    <t>dle pol. 122738:144,755=144,755 [A] 
dle pol. 131738:7,698=7,698 [B] 
dle pol. 113328:8,546=8,546 [C] 
A+B+C=160,999 [D]</t>
  </si>
  <si>
    <t>17481</t>
  </si>
  <si>
    <t>ZÁSYP JAM A RÝH Z NAKUPOVANÝCH MATERIÁLŮ</t>
  </si>
  <si>
    <t>Štěrkopískový klín za přechodovými deskami.</t>
  </si>
  <si>
    <t>Za opěrou OP1:7,8*0,88=6,864 [A] 
Za opěrou OP4:7,8*0,433=3,377 [B] 
A+B=10,241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</si>
  <si>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</si>
  <si>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</si>
  <si>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21341</t>
  </si>
  <si>
    <t>DRENÁŽNÍ VRSTVY Z PLASTBETONU (PLASTMALTY)</t>
  </si>
  <si>
    <t>"Proužek drenážního plastbetonu v úžlabí NK š. 0,21 m. V místě trubičky OIZ žebro 0,5x0,75 m. Příčné žebro š. 0,075 m, včetně drenážního profilu.  
Včetně  tl. ochrany izolace."</t>
  </si>
  <si>
    <t>Průběžné podélné žebro:2*0,15*0,05*57,8=0,867 [A] 
Rozšíření místě trubičky OIZ:14*0,45*0,35*0,5=1,103 [B] 
Příčné žebro před MZ: 8.72+7.72=17.44 m1*0,075*0,035*17,44=0,046 [C] 
A+B+C=2,016 [D]</t>
  </si>
  <si>
    <t>Položka zahrnuje:  
- dodávku předepsaného materiálu pro drenážní vrstvu, včetně mimostaveništní a vnitrostaveništní dopravy  
- provedení drenážní vrstvy předepsaných rozměrů a předepsaného tvaru</t>
  </si>
  <si>
    <t>261516</t>
  </si>
  <si>
    <t>VRTY PRO KOTV, INJEKT, MIKROPIL NA POVRCHU TŘ V D DO 80MM</t>
  </si>
  <si>
    <t>vrty pro osazení odvodnění izolace a odvodnění nosníků (pro osazení nových trubiček).</t>
  </si>
  <si>
    <t>Odvodnění izolace:14*0,255=3,570 [A] 
odvodnění a odvzdušnění nosníků:4*6*0,1=2,400 [B] 
A+B=5,970 [C]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</si>
  <si>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</si>
  <si>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285392</t>
  </si>
  <si>
    <t>DODATEČNÉ KOTVENÍ VLEPENÍM BETONÁŘSKÉ VÝZTUŽE D DO 16MM DO VRTŮ</t>
  </si>
  <si>
    <t>Vrty prům.12 pro kotevní výztuž spřažené desky, hloubka viz výkres tvaru a výztuže, vč. vlepení.</t>
  </si>
  <si>
    <t>deska - 16*119=1 904,000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</si>
  <si>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</si>
  <si>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Svislé konstrukce</t>
  </si>
  <si>
    <t>31717</t>
  </si>
  <si>
    <t>KOVOVÉ KONSTRUKCE PRO KOTVENÍ ŘÍMSY</t>
  </si>
  <si>
    <t>KG</t>
  </si>
  <si>
    <t>Kotevní přípravek římsy. 7 kg/kus.</t>
  </si>
  <si>
    <t>Levá římsa, á 1,0 m:61*7=427,000 [A] 
Pravá římsa, á 1,0 m:61*7=427,000 [B] 
a+b=854,000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</si>
  <si>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</si>
  <si>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</si>
  <si>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</si>
  <si>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Mostní římsy, včetně dilatačních a smršťovacích spár. Včetně vyznačení letopočtu vlysem do betonu.</t>
  </si>
  <si>
    <t>Levá římsa:61,1*0,311=19,002 [A] 
Pravá římsa:61,2*0,323=19,768 [B] 
a+b=38,770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</si>
  <si>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</si>
  <si>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</si>
  <si>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</si>
  <si>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Parametrická spotřeba 160 kg/m3.</t>
  </si>
  <si>
    <t>Dle pol. 317325:38,770*0,16=6,203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</si>
  <si>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</si>
  <si>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386114</t>
  </si>
  <si>
    <t>KOMPL KONSTR JÍMEK Z DÍLCŮ Z PROST BET DO C25/30</t>
  </si>
  <si>
    <t>Vývařiště u skluzů u OP4:</t>
  </si>
  <si>
    <t>2*(1.2*1.2*0.15+1.05*0.15*4*0.2)=0,684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</si>
  <si>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</si>
  <si>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</si>
  <si>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434125</t>
  </si>
  <si>
    <t>SCHODIŠŤOVÉ STUPNĚ, Z DÍLCŮ ŽELEZOBETON DO C30/37</t>
  </si>
  <si>
    <t>Revizní schodiště u OP1 a OP4.</t>
  </si>
  <si>
    <t>2*43*0,75*0,2*0,5=6,450 [A]</t>
  </si>
  <si>
    <t>451314</t>
  </si>
  <si>
    <t>PODKLADNÍ A VÝPLŇOVÉ VRSTVY Z PROSTÉHO BETONU C25/30</t>
  </si>
  <si>
    <t>Podkladní beton pro zpevnění kamenem do betonu C20/25n.Tl. 200 mm.</t>
  </si>
  <si>
    <t>Pod opěrou OP1:10,4*0,2*10,5=21,840 [A] 
Pod opěrou OP4:10,4*0,2*10,34=21,507 [B] 
Pod revizním schodištěm u OP1:0,95*0,2*13,0=2,470 [C] 
Pod revizním schodištěm u OP4:0,95*0,2*13,0=2,470 [D] 
Pod zpevněním za křídlem 1-L:1,4*0,2*3,5=0,980 [E] 
Pod zpevněním za křídlem 1-P:2,4*0,2*4,0=1,920 [F] 
Pod zpevněním za křídlem 4-L:2,25*0,2*4,2=1,890 [G] 
Pod zpevněním za křídlem 4-P:1,4*0,2*3,5=0,980 [H] 
Rozliv u skluzů - 2*1,2*0,2*1,0=0,480 [I] 
A+B+C+D+E+F+G+H+I=54,537 [J]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</si>
  <si>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</si>
  <si>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45152</t>
  </si>
  <si>
    <t>PODKLADNÍ A VÝPLŇOVÉ VRSTVY Z KAMENIVA DRCENÉHO</t>
  </si>
  <si>
    <t>štěrkopísek pod zpevnění tl. 100 mm.</t>
  </si>
  <si>
    <t>Pod opěrou OP1:10,4*0,1*10,5=10,920 [A] 
Pod opěrou OP4:10,4*0,1*10,34=10,754 [B] 
Pod revizním schodištěm u OP1:0,95*0,1*13,0=1,235 [C] 
Pod revizním schodištěm u OP4:0,95*0,1*13,0=1,235 [D] 
Pod zpevněním za křídlem 1-L:1,4*0,1*3,5=0,490 [E] 
Pod zpevněním za křídlem 1-P:2,4*0,1*4,0=0,960 [F] 
Pod zpevněním za křídlem 4-L:2,25*0,1*4,2=0,945 [G] 
Pod zpevněním za křídlem 4-P:1,4*0,1*3,5=0,490 [H] 
Rozliv u skluzů - 2*1,2*0,1*1,0=0,240 [I] 
A+B+C+D+E+F+G+H+I=27,269 [J]</t>
  </si>
  <si>
    <t>položka zahrnuje dodávku předepsaného kameniva, mimostaveništní a vnitrostaveništní dopravu a jeho uložení  
není-li v zadávací dokumentaci uvedeno jinak, jedná se o nakupovaný materiál</t>
  </si>
  <si>
    <t>457325</t>
  </si>
  <si>
    <t>VYROVNÁVACÍ A SPÁDOVÝ ŽELEZOBETON C30/37</t>
  </si>
  <si>
    <t>Spádový beton na prefabrikovaných nosnících</t>
  </si>
  <si>
    <t>vyrovnávací spádový beton: 59,5*1,28=76,160 [A]</t>
  </si>
  <si>
    <t>457366</t>
  </si>
  <si>
    <t>VÝZTUŽ VYROVNÁVACÍHO A SPÁDOVÉHO BETONU Z KARI SÍTÍ</t>
  </si>
  <si>
    <t>Výztuž spádového betonu KARI sítí průměr 8mm, oka 100/100 včetně přesahů.</t>
  </si>
  <si>
    <t>1. vrstva: 59.5*9.0- plocha NK*1,5přesah*7.9kg/m2/1000:59,5*9*1,5*7,9/1000=6,346 [A] 
2. vrstva: 59.5*3,5 plocha NK*1,5přesah*7.9kg/m2/1000:59,5*3,5*1,5*7,9/1000=2,468 [B] 
A+B=8,814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</si>
  <si>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</si>
  <si>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465512</t>
  </si>
  <si>
    <t>DLAŽBY Z LOMOVÉHO KAMENE NA MC</t>
  </si>
  <si>
    <t>Pod opěrou OP1:10,4*0,25*10,5=27,300 [A] 
Pod opěrou OP4:10,4*0,25*10,34=26,884 [B] 
Pod zpevněním za křídlem 1-L:1,4*0,25*3,5=1,225 [C] 
Pod zpevněním za křídlem 1-P:2,4*0,25*4,0=2,400 [D] 
Pod zpevněním za křídlem 4-L:2,25*0,25*4,2=2,363 [E] 
Pod zpevněním za křídlem 4-P:1,4*0,25*3,5=1,225 [F] 
Rozliv u skluzů - 2*1,2*0,25*1,0=0,600 [G] 
A+B+C+D+E+F+G=61,997 [H]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</si>
  <si>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</si>
  <si>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Úprava komunikace před a za mostem. Dvě vrstvy ŠDA tl. 150 mm.</t>
  </si>
  <si>
    <t>Před mostem:2*7,8*7,145=111,462 [A] 
Za mostem:2*7,8*5,725=89,310 [B] 
A+B=200,772 [C]</t>
  </si>
  <si>
    <t>Infiltrační postřik 0,8 kg/m3.Úprava komunikace před a za mostem.</t>
  </si>
  <si>
    <t>Před mostem:7,8*7,145=55,731 [A] 
Za mostem:7,8*5,725=44,655 [B] 
A+B=100,386 [C]</t>
  </si>
  <si>
    <t>Před mostem:7,8*7,145=55,731 [A] 
Na mostě:7,8*59,5=464,100 [B] 
Za mostem:7,8*5,725=44,655 [C] 
A+B+C=564,486 [D]</t>
  </si>
  <si>
    <t>Před mostem:7,8*7,145=55,731 [A] 
Za mostem:7,5*5,725=42,938 [B] 
A+B=98,669 [C]</t>
  </si>
  <si>
    <t>Obrusná vrstva vozovky ACO 11+ tl. 40 mm. V celé délce úpravy komunikace na SO 201.</t>
  </si>
  <si>
    <t>574C46</t>
  </si>
  <si>
    <t>ASFALTOVÝ BETON PRO LOŽNÍ VRSTVY ACL 16+, 16S TL. 50MM</t>
  </si>
  <si>
    <t>Ochrana izolace na mostě. ACL 16+ tl. 45 mm.</t>
  </si>
  <si>
    <t>Na mostě:7,8*59,5=464,100 [A]</t>
  </si>
  <si>
    <t>574C56</t>
  </si>
  <si>
    <t>ASFALTOVÝ BETON PRO LOŽNÍ VRSTVY ACL 16+, 16S TL. 60MM</t>
  </si>
  <si>
    <t>Ložná vrstva vozovky před a za mostem. ACL 16+ tl. 60 mm.</t>
  </si>
  <si>
    <t>574E46</t>
  </si>
  <si>
    <t>ASFALTOVÝ BETON PRO PODKLADNÍ VRSTVY ACP 16+, 16S TL. 50MM</t>
  </si>
  <si>
    <t>Podkladní vrstva vozovky. ACP 16+ tl. 50 mm.</t>
  </si>
  <si>
    <t>Úpravy povrchů, podlahy, výplně otvorů</t>
  </si>
  <si>
    <t>626111</t>
  </si>
  <si>
    <t>REPROFILACE PODHLEDŮ, SVISLÝCH PLOCH SANAČNÍ MALTOU JEDNOVRST TL 10MM</t>
  </si>
  <si>
    <t>Sanace  podhledu a boků nosné konstrukce, vzpěr a horní a boční povrch obnažených ploch táhel a spár mezi nosníky a horní povrch základů. Včetně ošetření obnažené výztuže.</t>
  </si>
  <si>
    <t>podhled: ((1.0*4+1.3*3+0.54*2)*(12.3+26.4+12.4))*80/100=367,102 [A] 
boky : (1.06*4*2*(12.3+26.4+12.4))*80/100=346,662 [B] 
táhla: (6.3*0.8*4*2+6.26*0.4*4*2)*2*80/100=96,563 [C] 
vzpěry: (8.4*0.8*4+9.4*0.8*4)*80/100=45,568 [D] 
spáry: 4*0,2*(12.3+26.4+12.4)*80/100=32,704 [E] 
horní povrch základů2*2,0*10,0*80/100=32,000 [F] 
A+B+C+D+E+F=920,599 [G]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</si>
  <si>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</si>
  <si>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626113</t>
  </si>
  <si>
    <t>REPROFILACE PODHLEDŮ, SVISLÝCH PLOCH SANAČNÍ MALTOU JEDNOVRST TL 30MM</t>
  </si>
  <si>
    <t>podhled: ((1.0*4+1.3*3+0.54*2)*(12.3+26.4+12.4))*20/100=91,776 [A] 
boky : (1.06*4*2*(12.3+26.4+12.4))*20/100=86,666 [B] 
táhla: (6.3*0.8*4*2+6.26*0.4*4*2)*2*20/100=24,141 [C] 
vzpěry: (8.4*0.8*4+9.4*0.8*4)*20/100=11,392 [D] 
spáry: 4*0,2*(12.3+26.4+12.4)*20/100=8,176 [E] 
horní povrch základů:2*2,0*10,0*20/100=8,000 [F] 
A+B+C+D+E+F=230,151 [G]</t>
  </si>
  <si>
    <t>Sanace  lícních ploch koncových příčníků a křídel. Včetně ošetření obnažené výztuže.</t>
  </si>
  <si>
    <t>příčníky: 2*(0.54*1.2*2+1.3*1.2*3)*40/100=4,781 [A] 
křídla:4*1,2*3,22*40/100=6,182 [B] 
A+B=10,963 [C]</t>
  </si>
  <si>
    <t>626123</t>
  </si>
  <si>
    <t>REPROFIL PODHL, SVIS PLOCH SANAČ MALTOU DVOUVRST TL DO 60MM</t>
  </si>
  <si>
    <t>příčníky: 2*(0.54*1.2*2+1.3*1.2*3)*60/100=7,171 [A] 
křídla:4*1,2*3,22*60/100=9,274 [B] 
A+B=16,445 [C]</t>
  </si>
  <si>
    <t>626211</t>
  </si>
  <si>
    <t>REPROFILACE VODOROVNÝCH PLOCH SHORA SANAČNÍ MALTOU JEDNOVRST TL 10MM</t>
  </si>
  <si>
    <t>Úprava podkladu pod izolaci na přechodové desce.</t>
  </si>
  <si>
    <t>Nosná konstrukce:9*59,5=535,500 [A]</t>
  </si>
  <si>
    <t>62631</t>
  </si>
  <si>
    <t>SPOJOVACÍ MŮSTEK MEZI STARÝM A NOVÝM BETONEM</t>
  </si>
  <si>
    <t>NK</t>
  </si>
  <si>
    <t>Horní povrch nosné kontstrukce:9*59,5=535,500 [A]</t>
  </si>
  <si>
    <t>62641</t>
  </si>
  <si>
    <t>SJEDNOCUJÍCÍ STĚRKA JEMNOU MALTOU TL CCA 2MM</t>
  </si>
  <si>
    <t>NK, opěry včetně křídel a táhla</t>
  </si>
  <si>
    <t>podhled: ((1.0*4+1.3*3+0.54*2)*(12.3+26.4+12.4))=458,878 [A] 
boky : (1.06*4*2*(12.3+26.4+12.4))=433,328 [B] 
vzpěry: (8.4*0.8*4+9.4*0.8*4)=56,960 [C] 
spáry: 4*0,2*(12.3+26.4+12.4)=40,880 [D] 
příčníky: 2*(0.54*1.2*2+1.3*1.2*3)=11,952 [E] 
křídla:4*1,2*3,22=15,456 [F] 
A+B+C+D+E+F=1 017,454 [G]</t>
  </si>
  <si>
    <t>Přidružená stavební výroba</t>
  </si>
  <si>
    <t>711442</t>
  </si>
  <si>
    <t>IZOLACE MOSTOVEK CELOPLOŠNÁ ASFALTOVÝMI PÁSY S PEČETÍCÍ VRSTVOU</t>
  </si>
  <si>
    <t>Izolace NAIP 5 mm, včetně kotevně-impregnačního nátěru a pečetící vrstvy.</t>
  </si>
  <si>
    <t>mostovka: 9,0*59,5=535,500 [A] 
přechodové desky:2*7,8*5,0=78,000 [B] 
A+B=613,500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</si>
  <si>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</si>
  <si>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</si>
  <si>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</si>
  <si>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Ochrana izolace pod římsou asfaltovými pásy s hliníkovou vložkou.</t>
  </si>
  <si>
    <t>Levá římsa:0,73*61,1=44,603 [A] 
Pravá římsa:0,73*61,2=44,676 [B] 
A+B=89,279 [C]</t>
  </si>
  <si>
    <t>položka zahrnuje:  
- dodání  předepsaného ochranného materiálu  
- zřízení ochrany izolace</t>
  </si>
  <si>
    <t>78381</t>
  </si>
  <si>
    <t>NÁTĚRY BETON KONSTR TYP S1 (OS-A)</t>
  </si>
  <si>
    <t>Hydrofobní sjednocující nátěr viditelných ploch spodní stavby, a podhledu NK.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</si>
  <si>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</si>
  <si>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78382</t>
  </si>
  <si>
    <t>NÁTĚRY BETON KONSTR TYP S2 (OS-B)</t>
  </si>
  <si>
    <t>Ochranný nátěr povrchu římsy a okraje nosné konstrukce.</t>
  </si>
  <si>
    <t>Levá římsa:0,65*61,1=39,715 [A] 
Pravá římsa:0,65*61,2=39,780 [B] 
Nosná konstrukce2*0,5*59,5=59,500 [C] 
A+B+C=138,995 [D]</t>
  </si>
  <si>
    <t>78383</t>
  </si>
  <si>
    <t>NÁTĚRY BETON KONSTR TYP S4 (OS-C)</t>
  </si>
  <si>
    <t>Obruba říms.</t>
  </si>
  <si>
    <t>Levá římsa:0,25*61,1=15,275 [A] 
Pravá římsa:0,25*61,2=15,300 [B] 
A+B=30,575 [C]</t>
  </si>
  <si>
    <t>9112B3</t>
  </si>
  <si>
    <t>ZÁBRADLÍ MOSTNÍ SE SVISLOU VÝPLNÍ - DEMONTÁŽ S PŘESUNEM</t>
  </si>
  <si>
    <t>Demontáž stávajícího ocelového mostního zábradlí. Odvoz a likvidace v režii zhotovitele.</t>
  </si>
  <si>
    <t>Levá římsa:61,1=61,100 [A] 
Pravá římsa:61,2=61,200 [B] 
A+B=122,300 [C]</t>
  </si>
  <si>
    <t>Demontáž stávajícího ocelového svodidla. Navazuje SO 101 . Odvoz a likvidace v režii zhotovitele.</t>
  </si>
  <si>
    <t>Před a za mostem:12,0+13,0+8,0+12,5=45,500 [A]</t>
  </si>
  <si>
    <t>9113B1</t>
  </si>
  <si>
    <t>SVODIDLO OCEL SILNIČ JEDNOSTR, ÚROVEŇ ZADRŽ H1 -DODÁVKA A MONTÁŽ</t>
  </si>
  <si>
    <t>Svodidlo s úrovní zadržení H1 o délce 12.0 m před a za mostem. Navazuje na SO 101.</t>
  </si>
  <si>
    <t>12*4=48,000 [A]</t>
  </si>
  <si>
    <t>9117C1</t>
  </si>
  <si>
    <t>SVOD OCEL ZÁBRADEL ÚROVEŇ ZADRŽ H2 - DODÁVKA A MONTÁŽ</t>
  </si>
  <si>
    <t>Mostní ocelové zábradelní svodidlo s drátěnou výplní. Cena za komplet, včetně PKO, VTD, kotvení a osazení.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</si>
  <si>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</si>
  <si>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91355</t>
  </si>
  <si>
    <t>EVIDENČNÍ ČÍSLO MOSTU</t>
  </si>
  <si>
    <t>Evidenční číslo mostu, včetně sloupků.</t>
  </si>
  <si>
    <t>Evidenční číslo mostu:2=2,000 [A]</t>
  </si>
  <si>
    <t>položka zahrnuje štítek s evidenčním číslem mostu, sloupek dopravní značky včetně osazení a nutných zemních prací a zabetonování</t>
  </si>
  <si>
    <t>917223</t>
  </si>
  <si>
    <t>SILNIČNÍ A CHODNÍKOVÉ OBRUBY Z BETONOVÝCH OBRUBNÍKŮ ŠÍŘ 100MM</t>
  </si>
  <si>
    <t>Lemování zpevnění podél mostu a schodů Při terénu.Včetně betonového lože.</t>
  </si>
  <si>
    <t>Před pravou římsou: 13,0*2+5,0+2,4=33,400 [A] 
Za pravou římsou: 13.0+3,0+1,4=17,400 [B] 
Před levou římsou: 13,0+3,0+1,4=17,400 [C] 
Za levou římsou: 13,0*2+2,4+5,0=33,400 [D] 
A+B+C+D=101,600 [E]</t>
  </si>
  <si>
    <t>Položka zahrnuje:  
dodání a pokládku betonových obrubníků o rozměrech předepsaných zadávací dokumentací  
betonové lože i boční betonovou opěrku.</t>
  </si>
  <si>
    <t>917224</t>
  </si>
  <si>
    <t>SILNIČNÍ A CHODNÍKOVÉ OBRUBY Z BETONOVÝCH OBRUBNÍKŮ ŠÍŘ 150MM</t>
  </si>
  <si>
    <t>Lemování zpevnění při vozovce. Včetně betonového lože.</t>
  </si>
  <si>
    <t>Před pravou římsou:1=1,000 [A] 
Za pravou římsou: 1,0=1,000 [B] 
Před levou římsou:1,0=1,000 [C] 
Za levou římsou:1,0=1,000 [D] 
A+B+C+D=4,000 [E]</t>
  </si>
  <si>
    <t>Nad popdpovrchovými závěry a na rozhraní etap 1 a 2, 40 x 20 mm.</t>
  </si>
  <si>
    <t>nad podpovrchovými závěry o OP1 a OP4: 8.72+8.72=17,440 [A] 
na rozhraní etap:72,4=72,400 [B] 
A+B=89,840 [C]</t>
  </si>
  <si>
    <t>931316</t>
  </si>
  <si>
    <t>TĚSNĚNÍ DILATAČ SPAR ASF ZÁLIVKOU PRŮŘ DO 800MM2</t>
  </si>
  <si>
    <t>Výplň spáry vozovka - římsa.</t>
  </si>
  <si>
    <t>Levá strana:61,1=61,100 [A] 
Pravá strana:61,2=61,200 [B] 
A+B=122,300 [C]</t>
  </si>
  <si>
    <t>Nad podpovrchovými závěry, podélná spára - na rozhraní etap.</t>
  </si>
  <si>
    <t>nad podpovrchovými závěry o OP1 a OP4: 8.72+8.72=17,440 [A] 
Na rozhraní etap:72,4=72,400 [B] 
A+B=89,840 [C]</t>
  </si>
  <si>
    <t>93135</t>
  </si>
  <si>
    <t>TĚSNĚNÍ DILATAČ SPAR PRYŽ PÁSKOU NEBO KRUH PROFILEM</t>
  </si>
  <si>
    <t>Předtěsnění spáry vozovka římsa kruhovým pryžovým profilem. I podél přechodových klínů říms.</t>
  </si>
  <si>
    <t>položka zahrnuje dodávku a osazení předepsaného materiálu, očištění ploch spáry před úpravou, očištění okolí spáry po úpravě</t>
  </si>
  <si>
    <t>93140</t>
  </si>
  <si>
    <t>MOSTNÍ ZÁVĚRY PODPOVRCHOVÉ</t>
  </si>
  <si>
    <t>OP1:10,7=10,700 [A] 
OP4:10,7=10,700 [B] 
A+B=21,400 [C]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</si>
  <si>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</si>
  <si>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935211</t>
  </si>
  <si>
    <t>PŘÍKOPOVÉ ŽLABY Z BETON TVÁRNIC ŠÍŘ DO 600MM DO ŠTĚRKOPÍSKU TL 100MM</t>
  </si>
  <si>
    <t>Kaskádové skluzy za opěrami</t>
  </si>
  <si>
    <t>Skluz u OP1-L:31,2=31,200 [A] 
Skluz u OP1-P:26,0=26,000 [B] 
Skluz u OP4-L:13,0=13,000 [C] 
Skluz u OP4-P:15,0=15,000 [D] 
A+B+C+D=85,200 [E]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</si>
  <si>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</si>
  <si>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936541</t>
  </si>
  <si>
    <t>MOSTNÍ ODVODŇOVACÍ TRUBKA (POVRCHŮ IZOLACE) Z NEREZ OCELI</t>
  </si>
  <si>
    <t>Trubičky odvodnění izolace, včetně hlavice z nekorodujícího plechu. Cena za komplet.</t>
  </si>
  <si>
    <t>14=14,000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</si>
  <si>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</si>
  <si>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938543</t>
  </si>
  <si>
    <t>OČIŠTĚNÍ BETON KONSTR OTRYSKÁNÍM TLAK VODOU DO 1000 BARŮ</t>
  </si>
  <si>
    <t>Očištění sanovaných povrchů.</t>
  </si>
  <si>
    <t>podhled: ((1.0*4+1.3*3+0.54*2)*(12.3+26.4+12.4))=458,878 [A] 
boky : (1.06*4*2*(12.3+26.4+12.4))=433,328 [B] 
táhla: (6.3*0.8*4*2+6.26*0.4*4*2)*2=120,704 [C] 
vzpěry: (8.4*0.8*4+9.4*0.8*4)=56,960 [D] 
spáry: 4*0,2*(12.3+26.4+12.4)=40,880 [E] 
příčníky: 2*(0.54*1.2*2+1.3*1.2*3)=11,952 [F] 
křídla:4*1,2*3,22=15,456 [G] 
Horní povrch nosné kontstrukce:9,0*59,5=535,500 [H] 
horní povrch základů2*2,0*10,0=40,000 [I] 
A+B+C+D+E+F+G+H+I=1 713,658 [J]</t>
  </si>
  <si>
    <t>položka zahrnuje očištění předepsaným způsobem včetně odklizení vzniklého odpadu</t>
  </si>
  <si>
    <t>94490R</t>
  </si>
  <si>
    <t>OCHRANNÁ KONSTRUKCE</t>
  </si>
  <si>
    <t>"Montážní ochranná lávka na obou okrajích mostu, včetně závěsů a vrtů  
přes konstrukci, montáž, přesun, demontáž"</t>
  </si>
  <si>
    <t>levá římsa:1,3*61,1=79,430 [A] 
pravá římsa:1,3*61,2=79,560 [B] 
A+B=158,990 [C]</t>
  </si>
  <si>
    <t>Položka zahrnuje dovoz, montáž, údržbu, opotřebení (nájemné), demontáž, konzervaci, odvoz.</t>
  </si>
  <si>
    <t>966135</t>
  </si>
  <si>
    <t>BOURÁNÍ KONSTRUKCÍ Z KAMENE NA MC S ODVOZEM DO 8KM</t>
  </si>
  <si>
    <t>Vybourání kamenných obrubníků a dlažebních kostek podél křídel, včetně odvozu na skládku SÚS JMK Popovice do Rajhradu.</t>
  </si>
  <si>
    <t>Levá římsa: 0,25*0,25*61,1=3,819 [A] 
Pravá římsa:0,25*0,25*61,2=3,825 [B] 
krajnice z kostek:4*0,2*0,1*5=0,400 [C] 
A+B+C=8,044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</si>
  <si>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</si>
  <si>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966168</t>
  </si>
  <si>
    <t>BOURÁNÍ KONSTRUKCÍ ZE ŽELEZOBETONU S ODVOZEM DO 20KM</t>
  </si>
  <si>
    <t>Bourání vyrovnávacího betonu. Včetně odvozu na skládku.</t>
  </si>
  <si>
    <t>Vyrovnávací beton: (0.23*6.5+1.26*0.11*2)*59,5=105,446 [A]</t>
  </si>
  <si>
    <t>74</t>
  </si>
  <si>
    <t>Odstranění betonových prefabrikátů tvořících římsy. Beton nad kabely v levé římse bude postupně ubourán ručně.</t>
  </si>
  <si>
    <t>Levá římsa: 0,321*61,1=19,613 [A] 
Pravá římsa: 0,321*61,2=19,645 [B] 
A+B=39,258 [C]</t>
  </si>
  <si>
    <t>75</t>
  </si>
  <si>
    <t>96616B</t>
  </si>
  <si>
    <t>BOURÁNÍ KONSTRUKCÍ ZE ŽELEZOBETONU - DOPRAVA</t>
  </si>
  <si>
    <t>celková doprava k místu skládky 30 km (odečet pol. č. 966168) = 30 - 20 = 10 km</t>
  </si>
  <si>
    <t>- doprava do místa skládky:10*(39,258+105,46)=1 447,180 [A]</t>
  </si>
  <si>
    <t>76</t>
  </si>
  <si>
    <t>967118</t>
  </si>
  <si>
    <t>VYBOURÁNÍ ČÁSTÍ KONSTRUKCÍ Z BETON DÍLCŮ S ODVOZEM DO 20KM</t>
  </si>
  <si>
    <t>Vybourání panelového zpevnění pod opěrami.</t>
  </si>
  <si>
    <t>Pod OP1:9,5*0,25*10,5=24,938 [A] 
Pod OP4:9,5*0,25*10,35=24,581 [B] 
A+B=49,519 [C]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</si>
  <si>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</si>
  <si>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77</t>
  </si>
  <si>
    <t>96711B</t>
  </si>
  <si>
    <t>VYBOURÁNÍ ČÁSTÍ KONSTRUKCÍ Z BETON DÍLCŮ - DOPRAVA</t>
  </si>
  <si>
    <t>celková doprava k místu skládky 30 km (odečet pol. č. 967118) = 30 - 20 = 10 km</t>
  </si>
  <si>
    <t>- doprava do místa skládky:10*49,519=495,190 [A]</t>
  </si>
  <si>
    <t>78</t>
  </si>
  <si>
    <t>967185</t>
  </si>
  <si>
    <t>VYBOURÁNÍ ČÁSTÍ KONSTRUKCÍ KOVOVÝCH S ODVOZEM DO 8KM</t>
  </si>
  <si>
    <t>Odstranění reklamních panelůvčetně odvozu na skládku SÚS JMK do Popovic u Rajhradu.</t>
  </si>
  <si>
    <t>0,3=0,300 [A]</t>
  </si>
  <si>
    <t>79</t>
  </si>
  <si>
    <t>96785</t>
  </si>
  <si>
    <t>VYBOURÁNÍ MOSTNÍCH DILATAČNÍCH ZÁVĚRŮ</t>
  </si>
  <si>
    <t>Včetně recyklace.</t>
  </si>
  <si>
    <t>Stávající mostní závěr u OP1:10,7=10,700 [A] 
Stávající mostní závěr u OP4:10,7=10,700 [B] 
A+B=21,400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</si>
  <si>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</si>
  <si>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80</t>
  </si>
  <si>
    <t>97817</t>
  </si>
  <si>
    <t>ODSTRANĚNÍ MOSTNÍ IZOLACE</t>
  </si>
  <si>
    <t>Včetně odvozu na skládku.</t>
  </si>
  <si>
    <t>6,5*59,5=386,750 [A]</t>
  </si>
  <si>
    <t>SO 401</t>
  </si>
  <si>
    <t>Sdělovací kabely</t>
  </si>
  <si>
    <t>75A217R</t>
  </si>
  <si>
    <t>ZATAŽENÍ A SPOJKOVÁNÍ KABELŮ DO 12 PÁRŮ - MONTÁŽ</t>
  </si>
  <si>
    <t>KMPÁR</t>
  </si>
  <si>
    <t>demontáž stávajících kabelů Itself, VODAFONE, DIAL TELECOM a OPTILINE do chrániček v mostní římse. Dl. cca 4*65 m.</t>
  </si>
  <si>
    <t>levá římsa:4*65,0*0,001=0,260 [A]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</si>
  <si>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</si>
  <si>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75A218R</t>
  </si>
  <si>
    <t>ZATAŽENÍ A SPOJKOVÁNÍ KABELŮ DO 12 PÁRŮ - DEMONTÁŽ</t>
  </si>
  <si>
    <t>osazení nových kabelů Itself, VODAFONE, DIAL TELECOM a OPTILINE do chrániček v mostní římse. Dl. cca 4*65 m.</t>
  </si>
  <si>
    <t>1. Položka obsahuje:  
 – demontáž kabelu, plastové spojky v počtu 3 kusy na 1 km kabelu, štítku průběhu v počtu 2 ks na 1 km kabelu, označovacího štítku kabelové spojky a kabelové formy  
 – veškeré potřebné mechanizmy, jejich obsluhu a přesun hmot.  
 – naložení vybouraného materiálu na dopravní prostředek  
 – odvoz vybouraného materiálu do skladu nebo na likvidaci  
2. Položka neobsahuje:  
 – poplatek za likvidaci odpadů (nacení se dle SSD 0)  
3. Způsob měření:  
Měří se n-násobky páru vodičů na kilometr.</t>
  </si>
  <si>
    <t>Potrubí</t>
  </si>
  <si>
    <t>87733</t>
  </si>
  <si>
    <t>CHRÁNIČKY PŮLENÉ Z TRUB PLAST DN DO 150MM</t>
  </si>
  <si>
    <t>Chráničky kabelů  Itself, VODAFONE, DIAL TELECOM a OPTILINE.</t>
  </si>
  <si>
    <t>levá římsa:4*65,0=260,000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</si>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</sst>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51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51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0+I10+I14+I18+I22+I26+I30+I34+I38+I42+I46+I50+I54+I58+I62+I66</f>
      </c>
      <c>
        <f>0+O10+O14+O18+O22+O26+O30+O34+O38+O42+O46+O50+O54+O58+O62+O66</f>
      </c>
    </row>
    <row r="10" spans="1:16" ht="25.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51">
      <c r="A11" s="28" t="s">
        <v>43</v>
      </c>
      <c r="E11" s="29" t="s">
        <v>66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67</v>
      </c>
      <c s="18" t="s">
        <v>64</v>
      </c>
      <c s="24" t="s">
        <v>68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69</v>
      </c>
      <c s="18" t="s">
        <v>64</v>
      </c>
      <c s="24" t="s">
        <v>70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71</v>
      </c>
      <c s="18" t="s">
        <v>64</v>
      </c>
      <c s="24" t="s">
        <v>72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73</v>
      </c>
      <c s="18" t="s">
        <v>64</v>
      </c>
      <c s="24" t="s">
        <v>74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75</v>
      </c>
      <c s="18" t="s">
        <v>64</v>
      </c>
      <c s="24" t="s">
        <v>76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77</v>
      </c>
      <c s="23" t="s">
        <v>78</v>
      </c>
      <c s="18" t="s">
        <v>64</v>
      </c>
      <c s="24" t="s">
        <v>79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25.5">
      <c r="A38" s="18" t="s">
        <v>38</v>
      </c>
      <c s="23" t="s">
        <v>33</v>
      </c>
      <c s="23" t="s">
        <v>80</v>
      </c>
      <c s="18" t="s">
        <v>64</v>
      </c>
      <c s="24" t="s">
        <v>81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35</v>
      </c>
      <c s="23" t="s">
        <v>82</v>
      </c>
      <c s="18" t="s">
        <v>64</v>
      </c>
      <c s="24" t="s">
        <v>83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84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85</v>
      </c>
      <c s="23" t="s">
        <v>86</v>
      </c>
      <c s="18" t="s">
        <v>64</v>
      </c>
      <c s="24" t="s">
        <v>87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88</v>
      </c>
      <c s="23" t="s">
        <v>89</v>
      </c>
      <c s="18" t="s">
        <v>64</v>
      </c>
      <c s="24" t="s">
        <v>90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91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25.5">
      <c r="A54" s="18" t="s">
        <v>38</v>
      </c>
      <c s="23" t="s">
        <v>92</v>
      </c>
      <c s="23" t="s">
        <v>93</v>
      </c>
      <c s="18" t="s">
        <v>64</v>
      </c>
      <c s="24" t="s">
        <v>94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12.75">
      <c r="A58" s="18" t="s">
        <v>38</v>
      </c>
      <c s="23" t="s">
        <v>95</v>
      </c>
      <c s="23" t="s">
        <v>96</v>
      </c>
      <c s="18" t="s">
        <v>64</v>
      </c>
      <c s="24" t="s">
        <v>97</v>
      </c>
      <c s="25" t="s">
        <v>42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12.75">
      <c r="A61" t="s">
        <v>46</v>
      </c>
      <c r="E61" s="29" t="s">
        <v>40</v>
      </c>
    </row>
    <row r="62" spans="1:16" ht="12.75">
      <c r="A62" s="18" t="s">
        <v>38</v>
      </c>
      <c s="23" t="s">
        <v>98</v>
      </c>
      <c s="23" t="s">
        <v>99</v>
      </c>
      <c s="18" t="s">
        <v>64</v>
      </c>
      <c s="24" t="s">
        <v>100</v>
      </c>
      <c s="25" t="s">
        <v>42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40</v>
      </c>
    </row>
    <row r="65" spans="1:5" ht="12.75">
      <c r="A65" t="s">
        <v>46</v>
      </c>
      <c r="E65" s="29" t="s">
        <v>40</v>
      </c>
    </row>
    <row r="66" spans="1:16" ht="12.75">
      <c r="A66" s="18" t="s">
        <v>38</v>
      </c>
      <c s="23" t="s">
        <v>101</v>
      </c>
      <c s="23" t="s">
        <v>102</v>
      </c>
      <c s="18" t="s">
        <v>64</v>
      </c>
      <c s="24" t="s">
        <v>103</v>
      </c>
      <c s="25" t="s">
        <v>42</v>
      </c>
      <c s="26">
        <v>1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40</v>
      </c>
    </row>
    <row r="69" spans="1:5" ht="12.75">
      <c r="A69" t="s">
        <v>46</v>
      </c>
      <c r="E69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0+O8+O17+O70+O111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104</v>
      </c>
      <c s="32">
        <f>0+I8+I17+I70+I111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104</v>
      </c>
      <c s="5"/>
      <c s="14" t="s">
        <v>105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106</v>
      </c>
      <c s="18" t="s">
        <v>40</v>
      </c>
      <c s="24" t="s">
        <v>107</v>
      </c>
      <c s="25" t="s">
        <v>108</v>
      </c>
      <c s="26">
        <v>679.439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109</v>
      </c>
    </row>
    <row r="11" spans="1:5" ht="38.25">
      <c r="A11" s="30" t="s">
        <v>45</v>
      </c>
      <c r="E11" s="31" t="s">
        <v>110</v>
      </c>
    </row>
    <row r="12" spans="1:5" ht="25.5">
      <c r="A12" t="s">
        <v>46</v>
      </c>
      <c r="E12" s="29" t="s">
        <v>111</v>
      </c>
    </row>
    <row r="13" spans="1:16" ht="12.75">
      <c r="A13" s="18" t="s">
        <v>38</v>
      </c>
      <c s="23" t="s">
        <v>16</v>
      </c>
      <c s="23" t="s">
        <v>112</v>
      </c>
      <c s="18" t="s">
        <v>40</v>
      </c>
      <c s="24" t="s">
        <v>113</v>
      </c>
      <c s="25" t="s">
        <v>114</v>
      </c>
      <c s="26">
        <v>219.204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115</v>
      </c>
    </row>
    <row r="15" spans="1:5" ht="12.75">
      <c r="A15" s="30" t="s">
        <v>45</v>
      </c>
      <c r="E15" s="31" t="s">
        <v>116</v>
      </c>
    </row>
    <row r="16" spans="1:5" ht="25.5">
      <c r="A16" t="s">
        <v>46</v>
      </c>
      <c r="E16" s="29" t="s">
        <v>111</v>
      </c>
    </row>
    <row r="17" spans="1:18" ht="12.75" customHeight="1">
      <c r="A17" s="5" t="s">
        <v>36</v>
      </c>
      <c s="5"/>
      <c s="35" t="s">
        <v>22</v>
      </c>
      <c s="5"/>
      <c s="21" t="s">
        <v>117</v>
      </c>
      <c s="5"/>
      <c s="5"/>
      <c s="5"/>
      <c s="36">
        <f>0+Q17</f>
      </c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25.5">
      <c r="A18" s="18" t="s">
        <v>38</v>
      </c>
      <c s="23" t="s">
        <v>15</v>
      </c>
      <c s="23" t="s">
        <v>118</v>
      </c>
      <c s="18" t="s">
        <v>40</v>
      </c>
      <c s="24" t="s">
        <v>119</v>
      </c>
      <c s="25" t="s">
        <v>108</v>
      </c>
      <c s="26">
        <v>66.426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120</v>
      </c>
    </row>
    <row r="20" spans="1:5" ht="38.25">
      <c r="A20" s="30" t="s">
        <v>45</v>
      </c>
      <c r="E20" s="31" t="s">
        <v>121</v>
      </c>
    </row>
    <row r="21" spans="1:5" ht="63.75">
      <c r="A21" t="s">
        <v>46</v>
      </c>
      <c r="E21" s="29" t="s">
        <v>122</v>
      </c>
    </row>
    <row r="22" spans="1:16" ht="25.5">
      <c r="A22" s="18" t="s">
        <v>38</v>
      </c>
      <c s="23" t="s">
        <v>26</v>
      </c>
      <c s="23" t="s">
        <v>123</v>
      </c>
      <c s="18" t="s">
        <v>40</v>
      </c>
      <c s="24" t="s">
        <v>124</v>
      </c>
      <c s="25" t="s">
        <v>125</v>
      </c>
      <c s="26">
        <v>664.26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126</v>
      </c>
    </row>
    <row r="24" spans="1:5" ht="12.75">
      <c r="A24" s="30" t="s">
        <v>45</v>
      </c>
      <c r="E24" s="31" t="s">
        <v>127</v>
      </c>
    </row>
    <row r="25" spans="1:5" ht="25.5">
      <c r="A25" t="s">
        <v>46</v>
      </c>
      <c r="E25" s="29" t="s">
        <v>128</v>
      </c>
    </row>
    <row r="26" spans="1:16" ht="25.5">
      <c r="A26" s="18" t="s">
        <v>38</v>
      </c>
      <c s="23" t="s">
        <v>28</v>
      </c>
      <c s="23" t="s">
        <v>129</v>
      </c>
      <c s="18" t="s">
        <v>40</v>
      </c>
      <c s="24" t="s">
        <v>130</v>
      </c>
      <c s="25" t="s">
        <v>108</v>
      </c>
      <c s="26">
        <v>99.638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131</v>
      </c>
    </row>
    <row r="28" spans="1:5" ht="38.25">
      <c r="A28" s="30" t="s">
        <v>45</v>
      </c>
      <c r="E28" s="31" t="s">
        <v>132</v>
      </c>
    </row>
    <row r="29" spans="1:5" ht="63.75">
      <c r="A29" t="s">
        <v>46</v>
      </c>
      <c r="E29" s="29" t="s">
        <v>122</v>
      </c>
    </row>
    <row r="30" spans="1:16" ht="25.5">
      <c r="A30" s="18" t="s">
        <v>38</v>
      </c>
      <c s="23" t="s">
        <v>30</v>
      </c>
      <c s="23" t="s">
        <v>133</v>
      </c>
      <c s="18" t="s">
        <v>40</v>
      </c>
      <c s="24" t="s">
        <v>134</v>
      </c>
      <c s="25" t="s">
        <v>125</v>
      </c>
      <c s="26">
        <v>996.38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135</v>
      </c>
    </row>
    <row r="32" spans="1:5" ht="12.75">
      <c r="A32" s="30" t="s">
        <v>45</v>
      </c>
      <c r="E32" s="31" t="s">
        <v>136</v>
      </c>
    </row>
    <row r="33" spans="1:5" ht="25.5">
      <c r="A33" t="s">
        <v>46</v>
      </c>
      <c r="E33" s="29" t="s">
        <v>128</v>
      </c>
    </row>
    <row r="34" spans="1:16" ht="12.75">
      <c r="A34" s="18" t="s">
        <v>38</v>
      </c>
      <c s="23" t="s">
        <v>137</v>
      </c>
      <c s="23" t="s">
        <v>138</v>
      </c>
      <c s="18" t="s">
        <v>40</v>
      </c>
      <c s="24" t="s">
        <v>139</v>
      </c>
      <c s="25" t="s">
        <v>108</v>
      </c>
      <c s="26">
        <v>226.26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140</v>
      </c>
    </row>
    <row r="36" spans="1:5" ht="38.25">
      <c r="A36" s="30" t="s">
        <v>45</v>
      </c>
      <c r="E36" s="31" t="s">
        <v>141</v>
      </c>
    </row>
    <row r="37" spans="1:5" ht="25.5">
      <c r="A37" t="s">
        <v>46</v>
      </c>
      <c r="E37" s="29" t="s">
        <v>142</v>
      </c>
    </row>
    <row r="38" spans="1:16" ht="12.75">
      <c r="A38" s="18" t="s">
        <v>38</v>
      </c>
      <c s="23" t="s">
        <v>77</v>
      </c>
      <c s="23" t="s">
        <v>143</v>
      </c>
      <c s="18" t="s">
        <v>40</v>
      </c>
      <c s="24" t="s">
        <v>144</v>
      </c>
      <c s="25" t="s">
        <v>108</v>
      </c>
      <c s="26">
        <v>283.2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145</v>
      </c>
    </row>
    <row r="40" spans="1:5" ht="25.5">
      <c r="A40" s="30" t="s">
        <v>45</v>
      </c>
      <c r="E40" s="31" t="s">
        <v>146</v>
      </c>
    </row>
    <row r="41" spans="1:5" ht="38.25">
      <c r="A41" t="s">
        <v>46</v>
      </c>
      <c r="E41" s="29" t="s">
        <v>147</v>
      </c>
    </row>
    <row r="42" spans="1:16" ht="12.75">
      <c r="A42" s="18" t="s">
        <v>38</v>
      </c>
      <c s="23" t="s">
        <v>33</v>
      </c>
      <c s="23" t="s">
        <v>148</v>
      </c>
      <c s="18" t="s">
        <v>40</v>
      </c>
      <c s="24" t="s">
        <v>149</v>
      </c>
      <c s="25" t="s">
        <v>108</v>
      </c>
      <c s="26">
        <v>613.013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25.5">
      <c r="A43" s="28" t="s">
        <v>43</v>
      </c>
      <c r="E43" s="29" t="s">
        <v>150</v>
      </c>
    </row>
    <row r="44" spans="1:5" ht="38.25">
      <c r="A44" s="30" t="s">
        <v>45</v>
      </c>
      <c r="E44" s="31" t="s">
        <v>151</v>
      </c>
    </row>
    <row r="45" spans="1:5" ht="369.75">
      <c r="A45" t="s">
        <v>46</v>
      </c>
      <c r="E45" s="29" t="s">
        <v>152</v>
      </c>
    </row>
    <row r="46" spans="1:16" ht="12.75">
      <c r="A46" s="18" t="s">
        <v>38</v>
      </c>
      <c s="23" t="s">
        <v>35</v>
      </c>
      <c s="23" t="s">
        <v>153</v>
      </c>
      <c s="18" t="s">
        <v>40</v>
      </c>
      <c s="24" t="s">
        <v>154</v>
      </c>
      <c s="25" t="s">
        <v>155</v>
      </c>
      <c s="26">
        <v>6130.13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156</v>
      </c>
    </row>
    <row r="48" spans="1:5" ht="12.75">
      <c r="A48" s="30" t="s">
        <v>45</v>
      </c>
      <c r="E48" s="31" t="s">
        <v>157</v>
      </c>
    </row>
    <row r="49" spans="1:5" ht="25.5">
      <c r="A49" t="s">
        <v>46</v>
      </c>
      <c r="E49" s="29" t="s">
        <v>158</v>
      </c>
    </row>
    <row r="50" spans="1:16" ht="12.75">
      <c r="A50" s="18" t="s">
        <v>38</v>
      </c>
      <c s="23" t="s">
        <v>85</v>
      </c>
      <c s="23" t="s">
        <v>159</v>
      </c>
      <c s="18" t="s">
        <v>40</v>
      </c>
      <c s="24" t="s">
        <v>160</v>
      </c>
      <c s="25" t="s">
        <v>108</v>
      </c>
      <c s="26">
        <v>679.439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161</v>
      </c>
    </row>
    <row r="52" spans="1:5" ht="38.25">
      <c r="A52" s="30" t="s">
        <v>45</v>
      </c>
      <c r="E52" s="31" t="s">
        <v>162</v>
      </c>
    </row>
    <row r="53" spans="1:5" ht="191.25">
      <c r="A53" t="s">
        <v>46</v>
      </c>
      <c r="E53" s="29" t="s">
        <v>163</v>
      </c>
    </row>
    <row r="54" spans="1:16" ht="12.75">
      <c r="A54" s="18" t="s">
        <v>38</v>
      </c>
      <c s="23" t="s">
        <v>88</v>
      </c>
      <c s="23" t="s">
        <v>164</v>
      </c>
      <c s="18" t="s">
        <v>40</v>
      </c>
      <c s="24" t="s">
        <v>165</v>
      </c>
      <c s="25" t="s">
        <v>166</v>
      </c>
      <c s="26">
        <v>2454.4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167</v>
      </c>
    </row>
    <row r="57" spans="1:5" ht="25.5">
      <c r="A57" t="s">
        <v>46</v>
      </c>
      <c r="E57" s="29" t="s">
        <v>168</v>
      </c>
    </row>
    <row r="58" spans="1:16" ht="12.75">
      <c r="A58" s="18" t="s">
        <v>38</v>
      </c>
      <c s="23" t="s">
        <v>169</v>
      </c>
      <c s="23" t="s">
        <v>170</v>
      </c>
      <c s="18" t="s">
        <v>40</v>
      </c>
      <c s="24" t="s">
        <v>171</v>
      </c>
      <c s="25" t="s">
        <v>166</v>
      </c>
      <c s="26">
        <v>1888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172</v>
      </c>
    </row>
    <row r="60" spans="1:5" ht="12.75">
      <c r="A60" s="30" t="s">
        <v>45</v>
      </c>
      <c r="E60" s="31" t="s">
        <v>173</v>
      </c>
    </row>
    <row r="61" spans="1:5" ht="38.25">
      <c r="A61" t="s">
        <v>46</v>
      </c>
      <c r="E61" s="29" t="s">
        <v>174</v>
      </c>
    </row>
    <row r="62" spans="1:16" ht="12.75">
      <c r="A62" s="18" t="s">
        <v>38</v>
      </c>
      <c s="23" t="s">
        <v>92</v>
      </c>
      <c s="23" t="s">
        <v>175</v>
      </c>
      <c s="18" t="s">
        <v>40</v>
      </c>
      <c s="24" t="s">
        <v>176</v>
      </c>
      <c s="25" t="s">
        <v>166</v>
      </c>
      <c s="26">
        <v>1888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177</v>
      </c>
    </row>
    <row r="64" spans="1:5" ht="12.75">
      <c r="A64" s="30" t="s">
        <v>45</v>
      </c>
      <c r="E64" s="31" t="s">
        <v>178</v>
      </c>
    </row>
    <row r="65" spans="1:5" ht="25.5">
      <c r="A65" t="s">
        <v>46</v>
      </c>
      <c r="E65" s="29" t="s">
        <v>179</v>
      </c>
    </row>
    <row r="66" spans="1:16" ht="12.75">
      <c r="A66" s="18" t="s">
        <v>38</v>
      </c>
      <c s="23" t="s">
        <v>95</v>
      </c>
      <c s="23" t="s">
        <v>180</v>
      </c>
      <c s="18" t="s">
        <v>40</v>
      </c>
      <c s="24" t="s">
        <v>181</v>
      </c>
      <c s="25" t="s">
        <v>166</v>
      </c>
      <c s="26">
        <v>1888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182</v>
      </c>
    </row>
    <row r="68" spans="1:5" ht="12.75">
      <c r="A68" s="30" t="s">
        <v>45</v>
      </c>
      <c r="E68" s="31" t="s">
        <v>183</v>
      </c>
    </row>
    <row r="69" spans="1:5" ht="38.25">
      <c r="A69" t="s">
        <v>46</v>
      </c>
      <c r="E69" s="29" t="s">
        <v>184</v>
      </c>
    </row>
    <row r="70" spans="1:18" ht="12.75" customHeight="1">
      <c r="A70" s="5" t="s">
        <v>36</v>
      </c>
      <c s="5"/>
      <c s="35" t="s">
        <v>28</v>
      </c>
      <c s="5"/>
      <c s="21" t="s">
        <v>185</v>
      </c>
      <c s="5"/>
      <c s="5"/>
      <c s="5"/>
      <c s="36">
        <f>0+Q70</f>
      </c>
      <c r="O70">
        <f>0+R70</f>
      </c>
      <c r="Q70">
        <f>0+I71+I75+I79+I83+I87+I91+I95+I99+I103+I107</f>
      </c>
      <c>
        <f>0+O71+O75+O79+O83+O87+O91+O95+O99+O103+O107</f>
      </c>
    </row>
    <row r="71" spans="1:16" ht="12.75">
      <c r="A71" s="18" t="s">
        <v>38</v>
      </c>
      <c s="23" t="s">
        <v>186</v>
      </c>
      <c s="23" t="s">
        <v>187</v>
      </c>
      <c s="18" t="s">
        <v>40</v>
      </c>
      <c s="24" t="s">
        <v>188</v>
      </c>
      <c s="25" t="s">
        <v>166</v>
      </c>
      <c s="26">
        <v>1745.49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25.5">
      <c r="A72" s="28" t="s">
        <v>43</v>
      </c>
      <c r="E72" s="29" t="s">
        <v>189</v>
      </c>
    </row>
    <row r="73" spans="1:5" ht="38.25">
      <c r="A73" s="30" t="s">
        <v>45</v>
      </c>
      <c r="E73" s="31" t="s">
        <v>190</v>
      </c>
    </row>
    <row r="74" spans="1:5" ht="51">
      <c r="A74" t="s">
        <v>46</v>
      </c>
      <c r="E74" s="29" t="s">
        <v>191</v>
      </c>
    </row>
    <row r="75" spans="1:16" ht="12.75">
      <c r="A75" s="18" t="s">
        <v>38</v>
      </c>
      <c s="23" t="s">
        <v>98</v>
      </c>
      <c s="23" t="s">
        <v>192</v>
      </c>
      <c s="18" t="s">
        <v>193</v>
      </c>
      <c s="24" t="s">
        <v>194</v>
      </c>
      <c s="25" t="s">
        <v>166</v>
      </c>
      <c s="26">
        <v>830.685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195</v>
      </c>
    </row>
    <row r="77" spans="1:5" ht="38.25">
      <c r="A77" s="30" t="s">
        <v>45</v>
      </c>
      <c r="E77" s="31" t="s">
        <v>196</v>
      </c>
    </row>
    <row r="78" spans="1:5" ht="51">
      <c r="A78" t="s">
        <v>46</v>
      </c>
      <c r="E78" s="29" t="s">
        <v>197</v>
      </c>
    </row>
    <row r="79" spans="1:16" ht="12.75">
      <c r="A79" s="18" t="s">
        <v>38</v>
      </c>
      <c s="23" t="s">
        <v>101</v>
      </c>
      <c s="23" t="s">
        <v>192</v>
      </c>
      <c s="18" t="s">
        <v>198</v>
      </c>
      <c s="24" t="s">
        <v>194</v>
      </c>
      <c s="25" t="s">
        <v>166</v>
      </c>
      <c s="26">
        <v>326.94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199</v>
      </c>
    </row>
    <row r="81" spans="1:5" ht="38.25">
      <c r="A81" s="30" t="s">
        <v>45</v>
      </c>
      <c r="E81" s="31" t="s">
        <v>200</v>
      </c>
    </row>
    <row r="82" spans="1:5" ht="51">
      <c r="A82" t="s">
        <v>46</v>
      </c>
      <c r="E82" s="29" t="s">
        <v>197</v>
      </c>
    </row>
    <row r="83" spans="1:16" ht="12.75">
      <c r="A83" s="18" t="s">
        <v>38</v>
      </c>
      <c s="23" t="s">
        <v>201</v>
      </c>
      <c s="23" t="s">
        <v>202</v>
      </c>
      <c s="18" t="s">
        <v>193</v>
      </c>
      <c s="24" t="s">
        <v>203</v>
      </c>
      <c s="25" t="s">
        <v>166</v>
      </c>
      <c s="26">
        <v>2454.4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204</v>
      </c>
    </row>
    <row r="85" spans="1:5" ht="38.25">
      <c r="A85" s="30" t="s">
        <v>45</v>
      </c>
      <c r="E85" s="31" t="s">
        <v>205</v>
      </c>
    </row>
    <row r="86" spans="1:5" ht="51">
      <c r="A86" t="s">
        <v>46</v>
      </c>
      <c r="E86" s="29" t="s">
        <v>197</v>
      </c>
    </row>
    <row r="87" spans="1:16" ht="12.75">
      <c r="A87" s="18" t="s">
        <v>38</v>
      </c>
      <c s="23" t="s">
        <v>206</v>
      </c>
      <c s="23" t="s">
        <v>202</v>
      </c>
      <c s="18" t="s">
        <v>198</v>
      </c>
      <c s="24" t="s">
        <v>203</v>
      </c>
      <c s="25" t="s">
        <v>166</v>
      </c>
      <c s="26">
        <v>2454.4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207</v>
      </c>
    </row>
    <row r="89" spans="1:5" ht="38.25">
      <c r="A89" s="30" t="s">
        <v>45</v>
      </c>
      <c r="E89" s="31" t="s">
        <v>205</v>
      </c>
    </row>
    <row r="90" spans="1:5" ht="51">
      <c r="A90" t="s">
        <v>46</v>
      </c>
      <c r="E90" s="29" t="s">
        <v>197</v>
      </c>
    </row>
    <row r="91" spans="1:16" ht="12.75">
      <c r="A91" s="18" t="s">
        <v>38</v>
      </c>
      <c s="23" t="s">
        <v>208</v>
      </c>
      <c s="23" t="s">
        <v>209</v>
      </c>
      <c s="18" t="s">
        <v>40</v>
      </c>
      <c s="24" t="s">
        <v>210</v>
      </c>
      <c s="25" t="s">
        <v>166</v>
      </c>
      <c s="26">
        <v>681.125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38.25">
      <c r="A92" s="28" t="s">
        <v>43</v>
      </c>
      <c r="E92" s="29" t="s">
        <v>211</v>
      </c>
    </row>
    <row r="93" spans="1:5" ht="38.25">
      <c r="A93" s="30" t="s">
        <v>45</v>
      </c>
      <c r="E93" s="31" t="s">
        <v>212</v>
      </c>
    </row>
    <row r="94" spans="1:5" ht="51">
      <c r="A94" t="s">
        <v>46</v>
      </c>
      <c r="E94" s="29" t="s">
        <v>213</v>
      </c>
    </row>
    <row r="95" spans="1:16" ht="12.75">
      <c r="A95" s="18" t="s">
        <v>38</v>
      </c>
      <c s="23" t="s">
        <v>214</v>
      </c>
      <c s="23" t="s">
        <v>215</v>
      </c>
      <c s="18" t="s">
        <v>40</v>
      </c>
      <c s="24" t="s">
        <v>216</v>
      </c>
      <c s="25" t="s">
        <v>166</v>
      </c>
      <c s="26">
        <v>2454.4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217</v>
      </c>
    </row>
    <row r="97" spans="1:5" ht="38.25">
      <c r="A97" s="30" t="s">
        <v>45</v>
      </c>
      <c r="E97" s="31" t="s">
        <v>205</v>
      </c>
    </row>
    <row r="98" spans="1:5" ht="140.25">
      <c r="A98" t="s">
        <v>46</v>
      </c>
      <c r="E98" s="29" t="s">
        <v>218</v>
      </c>
    </row>
    <row r="99" spans="1:16" ht="12.75">
      <c r="A99" s="18" t="s">
        <v>38</v>
      </c>
      <c s="23" t="s">
        <v>219</v>
      </c>
      <c s="23" t="s">
        <v>220</v>
      </c>
      <c s="18" t="s">
        <v>40</v>
      </c>
      <c s="24" t="s">
        <v>221</v>
      </c>
      <c s="25" t="s">
        <v>166</v>
      </c>
      <c s="26">
        <v>2473.28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2.75">
      <c r="A100" s="28" t="s">
        <v>43</v>
      </c>
      <c r="E100" s="29" t="s">
        <v>222</v>
      </c>
    </row>
    <row r="101" spans="1:5" ht="38.25">
      <c r="A101" s="30" t="s">
        <v>45</v>
      </c>
      <c r="E101" s="31" t="s">
        <v>223</v>
      </c>
    </row>
    <row r="102" spans="1:5" ht="140.25">
      <c r="A102" t="s">
        <v>46</v>
      </c>
      <c r="E102" s="29" t="s">
        <v>218</v>
      </c>
    </row>
    <row r="103" spans="1:16" ht="25.5">
      <c r="A103" s="18" t="s">
        <v>38</v>
      </c>
      <c s="23" t="s">
        <v>224</v>
      </c>
      <c s="23" t="s">
        <v>225</v>
      </c>
      <c s="18" t="s">
        <v>193</v>
      </c>
      <c s="24" t="s">
        <v>226</v>
      </c>
      <c s="25" t="s">
        <v>166</v>
      </c>
      <c s="26">
        <v>693.99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227</v>
      </c>
    </row>
    <row r="105" spans="1:5" ht="38.25">
      <c r="A105" s="30" t="s">
        <v>45</v>
      </c>
      <c r="E105" s="31" t="s">
        <v>228</v>
      </c>
    </row>
    <row r="106" spans="1:5" ht="140.25">
      <c r="A106" t="s">
        <v>46</v>
      </c>
      <c r="E106" s="29" t="s">
        <v>218</v>
      </c>
    </row>
    <row r="107" spans="1:16" ht="25.5">
      <c r="A107" s="18" t="s">
        <v>38</v>
      </c>
      <c s="23" t="s">
        <v>229</v>
      </c>
      <c s="23" t="s">
        <v>225</v>
      </c>
      <c s="18" t="s">
        <v>198</v>
      </c>
      <c s="24" t="s">
        <v>226</v>
      </c>
      <c s="25" t="s">
        <v>166</v>
      </c>
      <c s="26">
        <v>272.45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230</v>
      </c>
    </row>
    <row r="109" spans="1:5" ht="38.25">
      <c r="A109" s="30" t="s">
        <v>45</v>
      </c>
      <c r="E109" s="31" t="s">
        <v>231</v>
      </c>
    </row>
    <row r="110" spans="1:5" ht="140.25">
      <c r="A110" t="s">
        <v>46</v>
      </c>
      <c r="E110" s="29" t="s">
        <v>218</v>
      </c>
    </row>
    <row r="111" spans="1:18" ht="12.75" customHeight="1">
      <c r="A111" s="5" t="s">
        <v>36</v>
      </c>
      <c s="5"/>
      <c s="35" t="s">
        <v>33</v>
      </c>
      <c s="5"/>
      <c s="21" t="s">
        <v>232</v>
      </c>
      <c s="5"/>
      <c s="5"/>
      <c s="5"/>
      <c s="36">
        <f>0+Q111</f>
      </c>
      <c r="O111">
        <f>0+R111</f>
      </c>
      <c r="Q111">
        <f>0+I112+I116+I120+I124+I128+I132+I136+I140+I144</f>
      </c>
      <c>
        <f>0+O112+O116+O120+O124+O128+O132+O136+O140+O144</f>
      </c>
    </row>
    <row r="112" spans="1:16" ht="25.5">
      <c r="A112" s="18" t="s">
        <v>38</v>
      </c>
      <c s="23" t="s">
        <v>233</v>
      </c>
      <c s="23" t="s">
        <v>234</v>
      </c>
      <c s="18" t="s">
        <v>40</v>
      </c>
      <c s="24" t="s">
        <v>235</v>
      </c>
      <c s="25" t="s">
        <v>236</v>
      </c>
      <c s="26">
        <v>442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12.75">
      <c r="A113" s="28" t="s">
        <v>43</v>
      </c>
      <c r="E113" s="29" t="s">
        <v>237</v>
      </c>
    </row>
    <row r="114" spans="1:5" ht="38.25">
      <c r="A114" s="30" t="s">
        <v>45</v>
      </c>
      <c r="E114" s="31" t="s">
        <v>238</v>
      </c>
    </row>
    <row r="115" spans="1:5" ht="127.5">
      <c r="A115" t="s">
        <v>46</v>
      </c>
      <c r="E115" s="29" t="s">
        <v>239</v>
      </c>
    </row>
    <row r="116" spans="1:16" ht="25.5">
      <c r="A116" s="18" t="s">
        <v>38</v>
      </c>
      <c s="23" t="s">
        <v>240</v>
      </c>
      <c s="23" t="s">
        <v>241</v>
      </c>
      <c s="18" t="s">
        <v>40</v>
      </c>
      <c s="24" t="s">
        <v>242</v>
      </c>
      <c s="25" t="s">
        <v>236</v>
      </c>
      <c s="26">
        <v>450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12.75">
      <c r="A117" s="28" t="s">
        <v>43</v>
      </c>
      <c r="E117" s="29" t="s">
        <v>243</v>
      </c>
    </row>
    <row r="118" spans="1:5" ht="38.25">
      <c r="A118" s="30" t="s">
        <v>45</v>
      </c>
      <c r="E118" s="31" t="s">
        <v>244</v>
      </c>
    </row>
    <row r="119" spans="1:5" ht="38.25">
      <c r="A119" t="s">
        <v>46</v>
      </c>
      <c r="E119" s="29" t="s">
        <v>245</v>
      </c>
    </row>
    <row r="120" spans="1:16" ht="12.75">
      <c r="A120" s="18" t="s">
        <v>38</v>
      </c>
      <c s="23" t="s">
        <v>246</v>
      </c>
      <c s="23" t="s">
        <v>247</v>
      </c>
      <c s="18" t="s">
        <v>40</v>
      </c>
      <c s="24" t="s">
        <v>248</v>
      </c>
      <c s="25" t="s">
        <v>249</v>
      </c>
      <c s="26">
        <v>6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12.75">
      <c r="A121" s="28" t="s">
        <v>43</v>
      </c>
      <c r="E121" s="29" t="s">
        <v>40</v>
      </c>
    </row>
    <row r="122" spans="1:5" ht="12.75">
      <c r="A122" s="30" t="s">
        <v>45</v>
      </c>
      <c r="E122" s="31" t="s">
        <v>40</v>
      </c>
    </row>
    <row r="123" spans="1:5" ht="51">
      <c r="A123" t="s">
        <v>46</v>
      </c>
      <c r="E123" s="29" t="s">
        <v>250</v>
      </c>
    </row>
    <row r="124" spans="1:16" ht="25.5">
      <c r="A124" s="18" t="s">
        <v>38</v>
      </c>
      <c s="23" t="s">
        <v>251</v>
      </c>
      <c s="23" t="s">
        <v>252</v>
      </c>
      <c s="18" t="s">
        <v>40</v>
      </c>
      <c s="24" t="s">
        <v>253</v>
      </c>
      <c s="25" t="s">
        <v>249</v>
      </c>
      <c s="26">
        <v>1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12.75">
      <c r="A125" s="28" t="s">
        <v>43</v>
      </c>
      <c r="E125" s="29" t="s">
        <v>254</v>
      </c>
    </row>
    <row r="126" spans="1:5" ht="12.75">
      <c r="A126" s="30" t="s">
        <v>45</v>
      </c>
      <c r="E126" s="31" t="s">
        <v>255</v>
      </c>
    </row>
    <row r="127" spans="1:5" ht="25.5">
      <c r="A127" t="s">
        <v>46</v>
      </c>
      <c r="E127" s="29" t="s">
        <v>256</v>
      </c>
    </row>
    <row r="128" spans="1:16" ht="25.5">
      <c r="A128" s="18" t="s">
        <v>38</v>
      </c>
      <c s="23" t="s">
        <v>257</v>
      </c>
      <c s="23" t="s">
        <v>258</v>
      </c>
      <c s="18" t="s">
        <v>40</v>
      </c>
      <c s="24" t="s">
        <v>259</v>
      </c>
      <c s="25" t="s">
        <v>249</v>
      </c>
      <c s="26">
        <v>1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12.75">
      <c r="A129" s="28" t="s">
        <v>43</v>
      </c>
      <c r="E129" s="29" t="s">
        <v>260</v>
      </c>
    </row>
    <row r="130" spans="1:5" ht="12.75">
      <c r="A130" s="30" t="s">
        <v>45</v>
      </c>
      <c r="E130" s="31" t="s">
        <v>261</v>
      </c>
    </row>
    <row r="131" spans="1:5" ht="25.5">
      <c r="A131" t="s">
        <v>46</v>
      </c>
      <c r="E131" s="29" t="s">
        <v>262</v>
      </c>
    </row>
    <row r="132" spans="1:16" ht="25.5">
      <c r="A132" s="18" t="s">
        <v>38</v>
      </c>
      <c s="23" t="s">
        <v>263</v>
      </c>
      <c s="23" t="s">
        <v>264</v>
      </c>
      <c s="18" t="s">
        <v>40</v>
      </c>
      <c s="24" t="s">
        <v>265</v>
      </c>
      <c s="25" t="s">
        <v>249</v>
      </c>
      <c s="26">
        <v>1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12.75">
      <c r="A133" s="28" t="s">
        <v>43</v>
      </c>
      <c r="E133" s="29" t="s">
        <v>260</v>
      </c>
    </row>
    <row r="134" spans="1:5" ht="12.75">
      <c r="A134" s="30" t="s">
        <v>45</v>
      </c>
      <c r="E134" s="31" t="s">
        <v>261</v>
      </c>
    </row>
    <row r="135" spans="1:5" ht="25.5">
      <c r="A135" t="s">
        <v>46</v>
      </c>
      <c r="E135" s="29" t="s">
        <v>266</v>
      </c>
    </row>
    <row r="136" spans="1:16" ht="12.75">
      <c r="A136" s="18" t="s">
        <v>38</v>
      </c>
      <c s="23" t="s">
        <v>267</v>
      </c>
      <c s="23" t="s">
        <v>268</v>
      </c>
      <c s="18" t="s">
        <v>40</v>
      </c>
      <c s="24" t="s">
        <v>269</v>
      </c>
      <c s="25" t="s">
        <v>249</v>
      </c>
      <c s="26">
        <v>1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25.5">
      <c r="A137" s="28" t="s">
        <v>43</v>
      </c>
      <c r="E137" s="29" t="s">
        <v>270</v>
      </c>
    </row>
    <row r="138" spans="1:5" ht="12.75">
      <c r="A138" s="30" t="s">
        <v>45</v>
      </c>
      <c r="E138" s="31" t="s">
        <v>261</v>
      </c>
    </row>
    <row r="139" spans="1:5" ht="25.5">
      <c r="A139" t="s">
        <v>46</v>
      </c>
      <c r="E139" s="29" t="s">
        <v>256</v>
      </c>
    </row>
    <row r="140" spans="1:16" ht="12.75">
      <c r="A140" s="18" t="s">
        <v>38</v>
      </c>
      <c s="23" t="s">
        <v>271</v>
      </c>
      <c s="23" t="s">
        <v>272</v>
      </c>
      <c s="18" t="s">
        <v>40</v>
      </c>
      <c s="24" t="s">
        <v>273</v>
      </c>
      <c s="25" t="s">
        <v>236</v>
      </c>
      <c s="26">
        <v>389.89</v>
      </c>
      <c s="27">
        <v>0</v>
      </c>
      <c s="27">
        <f>ROUND(ROUND(H140,2)*ROUND(G140,3),2)</f>
      </c>
      <c r="O140">
        <f>(I140*21)/100</f>
      </c>
      <c t="s">
        <v>16</v>
      </c>
    </row>
    <row r="141" spans="1:5" ht="12.75">
      <c r="A141" s="28" t="s">
        <v>43</v>
      </c>
      <c r="E141" s="29" t="s">
        <v>40</v>
      </c>
    </row>
    <row r="142" spans="1:5" ht="51">
      <c r="A142" s="30" t="s">
        <v>45</v>
      </c>
      <c r="E142" s="31" t="s">
        <v>274</v>
      </c>
    </row>
    <row r="143" spans="1:5" ht="25.5">
      <c r="A143" t="s">
        <v>46</v>
      </c>
      <c r="E143" s="29" t="s">
        <v>275</v>
      </c>
    </row>
    <row r="144" spans="1:16" ht="12.75">
      <c r="A144" s="18" t="s">
        <v>38</v>
      </c>
      <c s="23" t="s">
        <v>276</v>
      </c>
      <c s="23" t="s">
        <v>277</v>
      </c>
      <c s="18" t="s">
        <v>40</v>
      </c>
      <c s="24" t="s">
        <v>278</v>
      </c>
      <c s="25" t="s">
        <v>236</v>
      </c>
      <c s="26">
        <v>389.89</v>
      </c>
      <c s="27">
        <v>0</v>
      </c>
      <c s="27">
        <f>ROUND(ROUND(H144,2)*ROUND(G144,3),2)</f>
      </c>
      <c r="O144">
        <f>(I144*21)/100</f>
      </c>
      <c t="s">
        <v>16</v>
      </c>
    </row>
    <row r="145" spans="1:5" ht="12.75">
      <c r="A145" s="28" t="s">
        <v>43</v>
      </c>
      <c r="E145" s="29" t="s">
        <v>279</v>
      </c>
    </row>
    <row r="146" spans="1:5" ht="12.75">
      <c r="A146" s="30" t="s">
        <v>45</v>
      </c>
      <c r="E146" s="31" t="s">
        <v>280</v>
      </c>
    </row>
    <row r="147" spans="1:5" ht="38.25">
      <c r="A147" t="s">
        <v>46</v>
      </c>
      <c r="E147" s="29" t="s">
        <v>281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282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282</v>
      </c>
      <c s="5"/>
      <c s="14" t="s">
        <v>283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232</v>
      </c>
      <c s="19"/>
      <c s="19"/>
      <c s="19"/>
      <c s="22">
        <f>0+Q8</f>
      </c>
      <c r="O8">
        <f>0+R8</f>
      </c>
      <c r="Q8">
        <f>0+I9+I13+I17+I21+I25+I29+I33+I37+I41+I45+I49+I53+I57+I61+I65+I69+I73+I77+I81+I85+I89+I93+I97+I101+I105+I109+I113+I117+I121+I125+I129+I133+I137+I141+I145+I149+I153+I157+I161+I165+I169+I173+I177+I181+I185+I189+I193+I197+I201+I205+I209+I213+I217+I221+I225+I229+I233+I237+I241+I245+I249+I253+I257+I261+I265+I269+I273+I277+I281+I285+I289+I293</f>
      </c>
      <c>
        <f>0+O9+O13+O17+O21+O25+O29+O33+O37+O41+O45+O49+O53+O57+O61+O65+O69+O73+O77+O81+O85+O89+O93+O97+O101+O105+O109+O113+O117+O121+O125+O129+O133+O137+O141+O145+O149+O153+O157+O161+O165+O169+O173+O177+O181+O185+O189+O193+O197+O201+O205+O209+O213+O217+O221+O225+O229+O233+O237+O241+O245+O249+O253+O257+O261+O265+O269+O273+O277+O281+O285+O289+O293</f>
      </c>
    </row>
    <row r="9" spans="1:16" ht="25.5">
      <c r="A9" s="18" t="s">
        <v>38</v>
      </c>
      <c s="23" t="s">
        <v>16</v>
      </c>
      <c s="23" t="s">
        <v>284</v>
      </c>
      <c s="18" t="s">
        <v>40</v>
      </c>
      <c s="24" t="s">
        <v>285</v>
      </c>
      <c s="25" t="s">
        <v>236</v>
      </c>
      <c s="26">
        <v>100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286</v>
      </c>
    </row>
    <row r="11" spans="1:5" ht="12.75">
      <c r="A11" s="30" t="s">
        <v>45</v>
      </c>
      <c r="E11" s="31" t="s">
        <v>287</v>
      </c>
    </row>
    <row r="12" spans="1:5" ht="76.5">
      <c r="A12" t="s">
        <v>46</v>
      </c>
      <c r="E12" s="29" t="s">
        <v>288</v>
      </c>
    </row>
    <row r="13" spans="1:16" ht="12.75">
      <c r="A13" s="18" t="s">
        <v>38</v>
      </c>
      <c s="23" t="s">
        <v>15</v>
      </c>
      <c s="23" t="s">
        <v>289</v>
      </c>
      <c s="18" t="s">
        <v>40</v>
      </c>
      <c s="24" t="s">
        <v>290</v>
      </c>
      <c s="25" t="s">
        <v>236</v>
      </c>
      <c s="26">
        <v>100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291</v>
      </c>
    </row>
    <row r="15" spans="1:5" ht="12.75">
      <c r="A15" s="30" t="s">
        <v>45</v>
      </c>
      <c r="E15" s="31" t="s">
        <v>287</v>
      </c>
    </row>
    <row r="16" spans="1:5" ht="38.25">
      <c r="A16" t="s">
        <v>46</v>
      </c>
      <c r="E16" s="29" t="s">
        <v>245</v>
      </c>
    </row>
    <row r="17" spans="1:16" ht="12.75">
      <c r="A17" s="18" t="s">
        <v>38</v>
      </c>
      <c s="23" t="s">
        <v>26</v>
      </c>
      <c s="23" t="s">
        <v>292</v>
      </c>
      <c s="18" t="s">
        <v>40</v>
      </c>
      <c s="24" t="s">
        <v>293</v>
      </c>
      <c s="25" t="s">
        <v>294</v>
      </c>
      <c s="26">
        <v>22400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295</v>
      </c>
    </row>
    <row r="19" spans="1:5" ht="12.75">
      <c r="A19" s="30" t="s">
        <v>45</v>
      </c>
      <c r="E19" s="31" t="s">
        <v>296</v>
      </c>
    </row>
    <row r="20" spans="1:5" ht="25.5">
      <c r="A20" t="s">
        <v>46</v>
      </c>
      <c r="E20" s="29" t="s">
        <v>297</v>
      </c>
    </row>
    <row r="21" spans="1:16" ht="25.5">
      <c r="A21" s="18" t="s">
        <v>38</v>
      </c>
      <c s="23" t="s">
        <v>28</v>
      </c>
      <c s="23" t="s">
        <v>298</v>
      </c>
      <c s="18" t="s">
        <v>40</v>
      </c>
      <c s="24" t="s">
        <v>299</v>
      </c>
      <c s="25" t="s">
        <v>236</v>
      </c>
      <c s="26">
        <v>60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300</v>
      </c>
    </row>
    <row r="23" spans="1:5" ht="12.75">
      <c r="A23" s="30" t="s">
        <v>45</v>
      </c>
      <c r="E23" s="31" t="s">
        <v>301</v>
      </c>
    </row>
    <row r="24" spans="1:5" ht="76.5">
      <c r="A24" t="s">
        <v>46</v>
      </c>
      <c r="E24" s="29" t="s">
        <v>288</v>
      </c>
    </row>
    <row r="25" spans="1:16" ht="12.75">
      <c r="A25" s="18" t="s">
        <v>38</v>
      </c>
      <c s="23" t="s">
        <v>30</v>
      </c>
      <c s="23" t="s">
        <v>302</v>
      </c>
      <c s="18" t="s">
        <v>40</v>
      </c>
      <c s="24" t="s">
        <v>303</v>
      </c>
      <c s="25" t="s">
        <v>236</v>
      </c>
      <c s="26">
        <v>60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300</v>
      </c>
    </row>
    <row r="27" spans="1:5" ht="12.75">
      <c r="A27" s="30" t="s">
        <v>45</v>
      </c>
      <c r="E27" s="31" t="s">
        <v>301</v>
      </c>
    </row>
    <row r="28" spans="1:5" ht="38.25">
      <c r="A28" t="s">
        <v>46</v>
      </c>
      <c r="E28" s="29" t="s">
        <v>245</v>
      </c>
    </row>
    <row r="29" spans="1:16" ht="12.75">
      <c r="A29" s="18" t="s">
        <v>38</v>
      </c>
      <c s="23" t="s">
        <v>137</v>
      </c>
      <c s="23" t="s">
        <v>304</v>
      </c>
      <c s="18" t="s">
        <v>40</v>
      </c>
      <c s="24" t="s">
        <v>305</v>
      </c>
      <c s="25" t="s">
        <v>294</v>
      </c>
      <c s="26">
        <v>1680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306</v>
      </c>
    </row>
    <row r="31" spans="1:5" ht="12.75">
      <c r="A31" s="30" t="s">
        <v>45</v>
      </c>
      <c r="E31" s="31" t="s">
        <v>307</v>
      </c>
    </row>
    <row r="32" spans="1:5" ht="25.5">
      <c r="A32" t="s">
        <v>46</v>
      </c>
      <c r="E32" s="29" t="s">
        <v>297</v>
      </c>
    </row>
    <row r="33" spans="1:16" ht="25.5">
      <c r="A33" s="18" t="s">
        <v>38</v>
      </c>
      <c s="23" t="s">
        <v>77</v>
      </c>
      <c s="23" t="s">
        <v>308</v>
      </c>
      <c s="18" t="s">
        <v>193</v>
      </c>
      <c s="24" t="s">
        <v>309</v>
      </c>
      <c s="25" t="s">
        <v>249</v>
      </c>
      <c s="26">
        <v>18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310</v>
      </c>
    </row>
    <row r="35" spans="1:5" ht="76.5">
      <c r="A35" s="30" t="s">
        <v>45</v>
      </c>
      <c r="E35" s="31" t="s">
        <v>311</v>
      </c>
    </row>
    <row r="36" spans="1:5" ht="63.75">
      <c r="A36" t="s">
        <v>46</v>
      </c>
      <c r="E36" s="29" t="s">
        <v>312</v>
      </c>
    </row>
    <row r="37" spans="1:16" ht="25.5">
      <c r="A37" s="18" t="s">
        <v>38</v>
      </c>
      <c s="23" t="s">
        <v>33</v>
      </c>
      <c s="23" t="s">
        <v>308</v>
      </c>
      <c s="18" t="s">
        <v>198</v>
      </c>
      <c s="24" t="s">
        <v>309</v>
      </c>
      <c s="25" t="s">
        <v>249</v>
      </c>
      <c s="26">
        <v>26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313</v>
      </c>
    </row>
    <row r="39" spans="1:5" ht="89.25">
      <c r="A39" s="30" t="s">
        <v>45</v>
      </c>
      <c r="E39" s="31" t="s">
        <v>314</v>
      </c>
    </row>
    <row r="40" spans="1:5" ht="63.75">
      <c r="A40" t="s">
        <v>46</v>
      </c>
      <c r="E40" s="29" t="s">
        <v>312</v>
      </c>
    </row>
    <row r="41" spans="1:16" ht="25.5">
      <c r="A41" s="18" t="s">
        <v>38</v>
      </c>
      <c s="23" t="s">
        <v>35</v>
      </c>
      <c s="23" t="s">
        <v>308</v>
      </c>
      <c s="18" t="s">
        <v>315</v>
      </c>
      <c s="24" t="s">
        <v>309</v>
      </c>
      <c s="25" t="s">
        <v>249</v>
      </c>
      <c s="26">
        <v>16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316</v>
      </c>
    </row>
    <row r="43" spans="1:5" ht="76.5">
      <c r="A43" s="30" t="s">
        <v>45</v>
      </c>
      <c r="E43" s="31" t="s">
        <v>317</v>
      </c>
    </row>
    <row r="44" spans="1:5" ht="63.75">
      <c r="A44" t="s">
        <v>46</v>
      </c>
      <c r="E44" s="29" t="s">
        <v>312</v>
      </c>
    </row>
    <row r="45" spans="1:16" ht="12.75">
      <c r="A45" s="18" t="s">
        <v>38</v>
      </c>
      <c s="23" t="s">
        <v>85</v>
      </c>
      <c s="23" t="s">
        <v>318</v>
      </c>
      <c s="18" t="s">
        <v>193</v>
      </c>
      <c s="24" t="s">
        <v>319</v>
      </c>
      <c s="25" t="s">
        <v>249</v>
      </c>
      <c s="26">
        <v>18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320</v>
      </c>
    </row>
    <row r="47" spans="1:5" ht="12.75">
      <c r="A47" s="30" t="s">
        <v>45</v>
      </c>
      <c r="E47" s="31" t="s">
        <v>321</v>
      </c>
    </row>
    <row r="48" spans="1:5" ht="25.5">
      <c r="A48" t="s">
        <v>46</v>
      </c>
      <c r="E48" s="29" t="s">
        <v>256</v>
      </c>
    </row>
    <row r="49" spans="1:16" ht="12.75">
      <c r="A49" s="18" t="s">
        <v>38</v>
      </c>
      <c s="23" t="s">
        <v>88</v>
      </c>
      <c s="23" t="s">
        <v>318</v>
      </c>
      <c s="18" t="s">
        <v>198</v>
      </c>
      <c s="24" t="s">
        <v>319</v>
      </c>
      <c s="25" t="s">
        <v>249</v>
      </c>
      <c s="26">
        <v>26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322</v>
      </c>
    </row>
    <row r="51" spans="1:5" ht="12.75">
      <c r="A51" s="30" t="s">
        <v>45</v>
      </c>
      <c r="E51" s="31" t="s">
        <v>323</v>
      </c>
    </row>
    <row r="52" spans="1:5" ht="25.5">
      <c r="A52" t="s">
        <v>46</v>
      </c>
      <c r="E52" s="29" t="s">
        <v>256</v>
      </c>
    </row>
    <row r="53" spans="1:16" ht="12.75">
      <c r="A53" s="18" t="s">
        <v>38</v>
      </c>
      <c s="23" t="s">
        <v>169</v>
      </c>
      <c s="23" t="s">
        <v>318</v>
      </c>
      <c s="18" t="s">
        <v>315</v>
      </c>
      <c s="24" t="s">
        <v>319</v>
      </c>
      <c s="25" t="s">
        <v>249</v>
      </c>
      <c s="26">
        <v>16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324</v>
      </c>
    </row>
    <row r="55" spans="1:5" ht="12.75">
      <c r="A55" s="30" t="s">
        <v>45</v>
      </c>
      <c r="E55" s="31" t="s">
        <v>325</v>
      </c>
    </row>
    <row r="56" spans="1:5" ht="25.5">
      <c r="A56" t="s">
        <v>46</v>
      </c>
      <c r="E56" s="29" t="s">
        <v>256</v>
      </c>
    </row>
    <row r="57" spans="1:16" ht="12.75">
      <c r="A57" s="18" t="s">
        <v>38</v>
      </c>
      <c s="23" t="s">
        <v>92</v>
      </c>
      <c s="23" t="s">
        <v>326</v>
      </c>
      <c s="18" t="s">
        <v>193</v>
      </c>
      <c s="24" t="s">
        <v>327</v>
      </c>
      <c s="25" t="s">
        <v>328</v>
      </c>
      <c s="26">
        <v>4032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329</v>
      </c>
    </row>
    <row r="59" spans="1:5" ht="12.75">
      <c r="A59" s="30" t="s">
        <v>45</v>
      </c>
      <c r="E59" s="31" t="s">
        <v>330</v>
      </c>
    </row>
    <row r="60" spans="1:5" ht="25.5">
      <c r="A60" t="s">
        <v>46</v>
      </c>
      <c r="E60" s="29" t="s">
        <v>331</v>
      </c>
    </row>
    <row r="61" spans="1:16" ht="12.75">
      <c r="A61" s="18" t="s">
        <v>38</v>
      </c>
      <c s="23" t="s">
        <v>95</v>
      </c>
      <c s="23" t="s">
        <v>326</v>
      </c>
      <c s="18" t="s">
        <v>198</v>
      </c>
      <c s="24" t="s">
        <v>327</v>
      </c>
      <c s="25" t="s">
        <v>328</v>
      </c>
      <c s="26">
        <v>728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332</v>
      </c>
    </row>
    <row r="63" spans="1:5" ht="12.75">
      <c r="A63" s="30" t="s">
        <v>45</v>
      </c>
      <c r="E63" s="31" t="s">
        <v>333</v>
      </c>
    </row>
    <row r="64" spans="1:5" ht="25.5">
      <c r="A64" t="s">
        <v>46</v>
      </c>
      <c r="E64" s="29" t="s">
        <v>331</v>
      </c>
    </row>
    <row r="65" spans="1:16" ht="12.75">
      <c r="A65" s="18" t="s">
        <v>38</v>
      </c>
      <c s="23" t="s">
        <v>186</v>
      </c>
      <c s="23" t="s">
        <v>326</v>
      </c>
      <c s="18" t="s">
        <v>315</v>
      </c>
      <c s="24" t="s">
        <v>327</v>
      </c>
      <c s="25" t="s">
        <v>328</v>
      </c>
      <c s="26">
        <v>32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334</v>
      </c>
    </row>
    <row r="67" spans="1:5" ht="12.75">
      <c r="A67" s="30" t="s">
        <v>45</v>
      </c>
      <c r="E67" s="31" t="s">
        <v>335</v>
      </c>
    </row>
    <row r="68" spans="1:5" ht="25.5">
      <c r="A68" t="s">
        <v>46</v>
      </c>
      <c r="E68" s="29" t="s">
        <v>331</v>
      </c>
    </row>
    <row r="69" spans="1:16" ht="25.5">
      <c r="A69" s="18" t="s">
        <v>38</v>
      </c>
      <c s="23" t="s">
        <v>98</v>
      </c>
      <c s="23" t="s">
        <v>336</v>
      </c>
      <c s="18" t="s">
        <v>193</v>
      </c>
      <c s="24" t="s">
        <v>337</v>
      </c>
      <c s="25" t="s">
        <v>249</v>
      </c>
      <c s="26">
        <v>8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338</v>
      </c>
    </row>
    <row r="71" spans="1:5" ht="38.25">
      <c r="A71" s="30" t="s">
        <v>45</v>
      </c>
      <c r="E71" s="31" t="s">
        <v>339</v>
      </c>
    </row>
    <row r="72" spans="1:5" ht="63.75">
      <c r="A72" t="s">
        <v>46</v>
      </c>
      <c r="E72" s="29" t="s">
        <v>312</v>
      </c>
    </row>
    <row r="73" spans="1:16" ht="25.5">
      <c r="A73" s="18" t="s">
        <v>38</v>
      </c>
      <c s="23" t="s">
        <v>101</v>
      </c>
      <c s="23" t="s">
        <v>336</v>
      </c>
      <c s="18" t="s">
        <v>198</v>
      </c>
      <c s="24" t="s">
        <v>337</v>
      </c>
      <c s="25" t="s">
        <v>249</v>
      </c>
      <c s="26">
        <v>2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340</v>
      </c>
    </row>
    <row r="75" spans="1:5" ht="12.75">
      <c r="A75" s="30" t="s">
        <v>45</v>
      </c>
      <c r="E75" s="31" t="s">
        <v>341</v>
      </c>
    </row>
    <row r="76" spans="1:5" ht="63.75">
      <c r="A76" t="s">
        <v>46</v>
      </c>
      <c r="E76" s="29" t="s">
        <v>312</v>
      </c>
    </row>
    <row r="77" spans="1:16" ht="12.75">
      <c r="A77" s="18" t="s">
        <v>38</v>
      </c>
      <c s="23" t="s">
        <v>201</v>
      </c>
      <c s="23" t="s">
        <v>342</v>
      </c>
      <c s="18" t="s">
        <v>193</v>
      </c>
      <c s="24" t="s">
        <v>343</v>
      </c>
      <c s="25" t="s">
        <v>249</v>
      </c>
      <c s="26">
        <v>8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344</v>
      </c>
    </row>
    <row r="79" spans="1:5" ht="12.75">
      <c r="A79" s="30" t="s">
        <v>45</v>
      </c>
      <c r="E79" s="31" t="s">
        <v>345</v>
      </c>
    </row>
    <row r="80" spans="1:5" ht="25.5">
      <c r="A80" t="s">
        <v>46</v>
      </c>
      <c r="E80" s="29" t="s">
        <v>256</v>
      </c>
    </row>
    <row r="81" spans="1:16" ht="12.75">
      <c r="A81" s="18" t="s">
        <v>38</v>
      </c>
      <c s="23" t="s">
        <v>206</v>
      </c>
      <c s="23" t="s">
        <v>342</v>
      </c>
      <c s="18" t="s">
        <v>198</v>
      </c>
      <c s="24" t="s">
        <v>343</v>
      </c>
      <c s="25" t="s">
        <v>249</v>
      </c>
      <c s="26">
        <v>2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346</v>
      </c>
    </row>
    <row r="83" spans="1:5" ht="12.75">
      <c r="A83" s="30" t="s">
        <v>45</v>
      </c>
      <c r="E83" s="31" t="s">
        <v>347</v>
      </c>
    </row>
    <row r="84" spans="1:5" ht="25.5">
      <c r="A84" t="s">
        <v>46</v>
      </c>
      <c r="E84" s="29" t="s">
        <v>256</v>
      </c>
    </row>
    <row r="85" spans="1:16" ht="12.75">
      <c r="A85" s="18" t="s">
        <v>38</v>
      </c>
      <c s="23" t="s">
        <v>208</v>
      </c>
      <c s="23" t="s">
        <v>348</v>
      </c>
      <c s="18" t="s">
        <v>193</v>
      </c>
      <c s="24" t="s">
        <v>349</v>
      </c>
      <c s="25" t="s">
        <v>328</v>
      </c>
      <c s="26">
        <v>224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350</v>
      </c>
    </row>
    <row r="87" spans="1:5" ht="12.75">
      <c r="A87" s="30" t="s">
        <v>45</v>
      </c>
      <c r="E87" s="31" t="s">
        <v>351</v>
      </c>
    </row>
    <row r="88" spans="1:5" ht="25.5">
      <c r="A88" t="s">
        <v>46</v>
      </c>
      <c r="E88" s="29" t="s">
        <v>331</v>
      </c>
    </row>
    <row r="89" spans="1:16" ht="12.75">
      <c r="A89" s="18" t="s">
        <v>38</v>
      </c>
      <c s="23" t="s">
        <v>214</v>
      </c>
      <c s="23" t="s">
        <v>348</v>
      </c>
      <c s="18" t="s">
        <v>198</v>
      </c>
      <c s="24" t="s">
        <v>349</v>
      </c>
      <c s="25" t="s">
        <v>328</v>
      </c>
      <c s="26">
        <v>4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352</v>
      </c>
    </row>
    <row r="91" spans="1:5" ht="12.75">
      <c r="A91" s="30" t="s">
        <v>45</v>
      </c>
      <c r="E91" s="31" t="s">
        <v>353</v>
      </c>
    </row>
    <row r="92" spans="1:5" ht="25.5">
      <c r="A92" t="s">
        <v>46</v>
      </c>
      <c r="E92" s="29" t="s">
        <v>331</v>
      </c>
    </row>
    <row r="93" spans="1:16" ht="12.75">
      <c r="A93" s="18" t="s">
        <v>38</v>
      </c>
      <c s="23" t="s">
        <v>219</v>
      </c>
      <c s="23" t="s">
        <v>354</v>
      </c>
      <c s="18" t="s">
        <v>193</v>
      </c>
      <c s="24" t="s">
        <v>355</v>
      </c>
      <c s="25" t="s">
        <v>249</v>
      </c>
      <c s="26">
        <v>20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356</v>
      </c>
    </row>
    <row r="95" spans="1:5" ht="38.25">
      <c r="A95" s="30" t="s">
        <v>45</v>
      </c>
      <c r="E95" s="31" t="s">
        <v>357</v>
      </c>
    </row>
    <row r="96" spans="1:5" ht="63.75">
      <c r="A96" t="s">
        <v>46</v>
      </c>
      <c r="E96" s="29" t="s">
        <v>358</v>
      </c>
    </row>
    <row r="97" spans="1:16" ht="12.75">
      <c r="A97" s="18" t="s">
        <v>38</v>
      </c>
      <c s="23" t="s">
        <v>224</v>
      </c>
      <c s="23" t="s">
        <v>354</v>
      </c>
      <c s="18" t="s">
        <v>198</v>
      </c>
      <c s="24" t="s">
        <v>355</v>
      </c>
      <c s="25" t="s">
        <v>249</v>
      </c>
      <c s="26">
        <v>42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359</v>
      </c>
    </row>
    <row r="99" spans="1:5" ht="38.25">
      <c r="A99" s="30" t="s">
        <v>45</v>
      </c>
      <c r="E99" s="31" t="s">
        <v>360</v>
      </c>
    </row>
    <row r="100" spans="1:5" ht="63.75">
      <c r="A100" t="s">
        <v>46</v>
      </c>
      <c r="E100" s="29" t="s">
        <v>358</v>
      </c>
    </row>
    <row r="101" spans="1:16" ht="12.75">
      <c r="A101" s="18" t="s">
        <v>38</v>
      </c>
      <c s="23" t="s">
        <v>229</v>
      </c>
      <c s="23" t="s">
        <v>354</v>
      </c>
      <c s="18" t="s">
        <v>315</v>
      </c>
      <c s="24" t="s">
        <v>355</v>
      </c>
      <c s="25" t="s">
        <v>249</v>
      </c>
      <c s="26">
        <v>4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361</v>
      </c>
    </row>
    <row r="103" spans="1:5" ht="38.25">
      <c r="A103" s="30" t="s">
        <v>45</v>
      </c>
      <c r="E103" s="31" t="s">
        <v>362</v>
      </c>
    </row>
    <row r="104" spans="1:5" ht="63.75">
      <c r="A104" t="s">
        <v>46</v>
      </c>
      <c r="E104" s="29" t="s">
        <v>358</v>
      </c>
    </row>
    <row r="105" spans="1:16" ht="12.75">
      <c r="A105" s="18" t="s">
        <v>38</v>
      </c>
      <c s="23" t="s">
        <v>233</v>
      </c>
      <c s="23" t="s">
        <v>268</v>
      </c>
      <c s="18" t="s">
        <v>193</v>
      </c>
      <c s="24" t="s">
        <v>269</v>
      </c>
      <c s="25" t="s">
        <v>249</v>
      </c>
      <c s="26">
        <v>20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12.75">
      <c r="A106" s="28" t="s">
        <v>43</v>
      </c>
      <c r="E106" s="29" t="s">
        <v>363</v>
      </c>
    </row>
    <row r="107" spans="1:5" ht="12.75">
      <c r="A107" s="30" t="s">
        <v>45</v>
      </c>
      <c r="E107" s="31" t="s">
        <v>364</v>
      </c>
    </row>
    <row r="108" spans="1:5" ht="25.5">
      <c r="A108" t="s">
        <v>46</v>
      </c>
      <c r="E108" s="29" t="s">
        <v>256</v>
      </c>
    </row>
    <row r="109" spans="1:16" ht="12.75">
      <c r="A109" s="18" t="s">
        <v>38</v>
      </c>
      <c s="23" t="s">
        <v>240</v>
      </c>
      <c s="23" t="s">
        <v>268</v>
      </c>
      <c s="18" t="s">
        <v>198</v>
      </c>
      <c s="24" t="s">
        <v>269</v>
      </c>
      <c s="25" t="s">
        <v>249</v>
      </c>
      <c s="26">
        <v>42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12.75">
      <c r="A110" s="28" t="s">
        <v>43</v>
      </c>
      <c r="E110" s="29" t="s">
        <v>365</v>
      </c>
    </row>
    <row r="111" spans="1:5" ht="12.75">
      <c r="A111" s="30" t="s">
        <v>45</v>
      </c>
      <c r="E111" s="31" t="s">
        <v>366</v>
      </c>
    </row>
    <row r="112" spans="1:5" ht="25.5">
      <c r="A112" t="s">
        <v>46</v>
      </c>
      <c r="E112" s="29" t="s">
        <v>256</v>
      </c>
    </row>
    <row r="113" spans="1:16" ht="12.75">
      <c r="A113" s="18" t="s">
        <v>38</v>
      </c>
      <c s="23" t="s">
        <v>246</v>
      </c>
      <c s="23" t="s">
        <v>268</v>
      </c>
      <c s="18" t="s">
        <v>315</v>
      </c>
      <c s="24" t="s">
        <v>269</v>
      </c>
      <c s="25" t="s">
        <v>249</v>
      </c>
      <c s="26">
        <v>4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12.75">
      <c r="A114" s="28" t="s">
        <v>43</v>
      </c>
      <c r="E114" s="29" t="s">
        <v>367</v>
      </c>
    </row>
    <row r="115" spans="1:5" ht="12.75">
      <c r="A115" s="30" t="s">
        <v>45</v>
      </c>
      <c r="E115" s="31" t="s">
        <v>368</v>
      </c>
    </row>
    <row r="116" spans="1:5" ht="25.5">
      <c r="A116" t="s">
        <v>46</v>
      </c>
      <c r="E116" s="29" t="s">
        <v>256</v>
      </c>
    </row>
    <row r="117" spans="1:16" ht="12.75">
      <c r="A117" s="18" t="s">
        <v>38</v>
      </c>
      <c s="23" t="s">
        <v>251</v>
      </c>
      <c s="23" t="s">
        <v>369</v>
      </c>
      <c s="18" t="s">
        <v>193</v>
      </c>
      <c s="24" t="s">
        <v>370</v>
      </c>
      <c s="25" t="s">
        <v>328</v>
      </c>
      <c s="26">
        <v>4480</v>
      </c>
      <c s="27">
        <v>0</v>
      </c>
      <c s="27">
        <f>ROUND(ROUND(H117,2)*ROUND(G117,3),2)</f>
      </c>
      <c r="O117">
        <f>(I117*21)/100</f>
      </c>
      <c t="s">
        <v>16</v>
      </c>
    </row>
    <row r="118" spans="1:5" ht="12.75">
      <c r="A118" s="28" t="s">
        <v>43</v>
      </c>
      <c r="E118" s="29" t="s">
        <v>295</v>
      </c>
    </row>
    <row r="119" spans="1:5" ht="12.75">
      <c r="A119" s="30" t="s">
        <v>45</v>
      </c>
      <c r="E119" s="31" t="s">
        <v>371</v>
      </c>
    </row>
    <row r="120" spans="1:5" ht="25.5">
      <c r="A120" t="s">
        <v>46</v>
      </c>
      <c r="E120" s="29" t="s">
        <v>372</v>
      </c>
    </row>
    <row r="121" spans="1:16" ht="12.75">
      <c r="A121" s="18" t="s">
        <v>38</v>
      </c>
      <c s="23" t="s">
        <v>257</v>
      </c>
      <c s="23" t="s">
        <v>369</v>
      </c>
      <c s="18" t="s">
        <v>198</v>
      </c>
      <c s="24" t="s">
        <v>370</v>
      </c>
      <c s="25" t="s">
        <v>328</v>
      </c>
      <c s="26">
        <v>1176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12.75">
      <c r="A122" s="28" t="s">
        <v>43</v>
      </c>
      <c r="E122" s="29" t="s">
        <v>306</v>
      </c>
    </row>
    <row r="123" spans="1:5" ht="12.75">
      <c r="A123" s="30" t="s">
        <v>45</v>
      </c>
      <c r="E123" s="31" t="s">
        <v>373</v>
      </c>
    </row>
    <row r="124" spans="1:5" ht="25.5">
      <c r="A124" t="s">
        <v>46</v>
      </c>
      <c r="E124" s="29" t="s">
        <v>372</v>
      </c>
    </row>
    <row r="125" spans="1:16" ht="12.75">
      <c r="A125" s="18" t="s">
        <v>38</v>
      </c>
      <c s="23" t="s">
        <v>263</v>
      </c>
      <c s="23" t="s">
        <v>369</v>
      </c>
      <c s="18" t="s">
        <v>315</v>
      </c>
      <c s="24" t="s">
        <v>370</v>
      </c>
      <c s="25" t="s">
        <v>328</v>
      </c>
      <c s="26">
        <v>8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12.75">
      <c r="A126" s="28" t="s">
        <v>43</v>
      </c>
      <c r="E126" s="29" t="s">
        <v>374</v>
      </c>
    </row>
    <row r="127" spans="1:5" ht="12.75">
      <c r="A127" s="30" t="s">
        <v>45</v>
      </c>
      <c r="E127" s="31" t="s">
        <v>375</v>
      </c>
    </row>
    <row r="128" spans="1:5" ht="25.5">
      <c r="A128" t="s">
        <v>46</v>
      </c>
      <c r="E128" s="29" t="s">
        <v>372</v>
      </c>
    </row>
    <row r="129" spans="1:16" ht="12.75">
      <c r="A129" s="18" t="s">
        <v>38</v>
      </c>
      <c s="23" t="s">
        <v>267</v>
      </c>
      <c s="23" t="s">
        <v>376</v>
      </c>
      <c s="18" t="s">
        <v>40</v>
      </c>
      <c s="24" t="s">
        <v>377</v>
      </c>
      <c s="25" t="s">
        <v>166</v>
      </c>
      <c s="26">
        <v>256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25.5">
      <c r="A130" s="28" t="s">
        <v>43</v>
      </c>
      <c r="E130" s="29" t="s">
        <v>378</v>
      </c>
    </row>
    <row r="131" spans="1:5" ht="51">
      <c r="A131" s="30" t="s">
        <v>45</v>
      </c>
      <c r="E131" s="31" t="s">
        <v>379</v>
      </c>
    </row>
    <row r="132" spans="1:5" ht="38.25">
      <c r="A132" t="s">
        <v>46</v>
      </c>
      <c r="E132" s="29" t="s">
        <v>380</v>
      </c>
    </row>
    <row r="133" spans="1:16" ht="12.75">
      <c r="A133" s="18" t="s">
        <v>38</v>
      </c>
      <c s="23" t="s">
        <v>271</v>
      </c>
      <c s="23" t="s">
        <v>381</v>
      </c>
      <c s="18" t="s">
        <v>40</v>
      </c>
      <c s="24" t="s">
        <v>382</v>
      </c>
      <c s="25" t="s">
        <v>166</v>
      </c>
      <c s="26">
        <v>256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383</v>
      </c>
    </row>
    <row r="135" spans="1:5" ht="12.75">
      <c r="A135" s="30" t="s">
        <v>45</v>
      </c>
      <c r="E135" s="31" t="s">
        <v>384</v>
      </c>
    </row>
    <row r="136" spans="1:5" ht="25.5">
      <c r="A136" t="s">
        <v>46</v>
      </c>
      <c r="E136" s="29" t="s">
        <v>385</v>
      </c>
    </row>
    <row r="137" spans="1:16" ht="12.75">
      <c r="A137" s="18" t="s">
        <v>38</v>
      </c>
      <c s="23" t="s">
        <v>276</v>
      </c>
      <c s="23" t="s">
        <v>386</v>
      </c>
      <c s="18" t="s">
        <v>40</v>
      </c>
      <c s="24" t="s">
        <v>387</v>
      </c>
      <c s="25" t="s">
        <v>249</v>
      </c>
      <c s="26">
        <v>2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388</v>
      </c>
    </row>
    <row r="139" spans="1:5" ht="12.75">
      <c r="A139" s="30" t="s">
        <v>45</v>
      </c>
      <c r="E139" s="31" t="s">
        <v>347</v>
      </c>
    </row>
    <row r="140" spans="1:5" ht="76.5">
      <c r="A140" t="s">
        <v>46</v>
      </c>
      <c r="E140" s="29" t="s">
        <v>389</v>
      </c>
    </row>
    <row r="141" spans="1:16" ht="12.75">
      <c r="A141" s="18" t="s">
        <v>38</v>
      </c>
      <c s="23" t="s">
        <v>390</v>
      </c>
      <c s="23" t="s">
        <v>391</v>
      </c>
      <c s="18" t="s">
        <v>40</v>
      </c>
      <c s="24" t="s">
        <v>392</v>
      </c>
      <c s="25" t="s">
        <v>249</v>
      </c>
      <c s="26">
        <v>2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12.75">
      <c r="A142" s="28" t="s">
        <v>43</v>
      </c>
      <c r="E142" s="29" t="s">
        <v>393</v>
      </c>
    </row>
    <row r="143" spans="1:5" ht="12.75">
      <c r="A143" s="30" t="s">
        <v>45</v>
      </c>
      <c r="E143" s="31" t="s">
        <v>347</v>
      </c>
    </row>
    <row r="144" spans="1:5" ht="25.5">
      <c r="A144" t="s">
        <v>46</v>
      </c>
      <c r="E144" s="29" t="s">
        <v>394</v>
      </c>
    </row>
    <row r="145" spans="1:16" ht="12.75">
      <c r="A145" s="18" t="s">
        <v>38</v>
      </c>
      <c s="23" t="s">
        <v>395</v>
      </c>
      <c s="23" t="s">
        <v>396</v>
      </c>
      <c s="18" t="s">
        <v>40</v>
      </c>
      <c s="24" t="s">
        <v>397</v>
      </c>
      <c s="25" t="s">
        <v>328</v>
      </c>
      <c s="26">
        <v>448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12.75">
      <c r="A146" s="28" t="s">
        <v>43</v>
      </c>
      <c r="E146" s="29" t="s">
        <v>295</v>
      </c>
    </row>
    <row r="147" spans="1:5" ht="12.75">
      <c r="A147" s="30" t="s">
        <v>45</v>
      </c>
      <c r="E147" s="31" t="s">
        <v>398</v>
      </c>
    </row>
    <row r="148" spans="1:5" ht="25.5">
      <c r="A148" t="s">
        <v>46</v>
      </c>
      <c r="E148" s="29" t="s">
        <v>399</v>
      </c>
    </row>
    <row r="149" spans="1:16" ht="12.75">
      <c r="A149" s="18" t="s">
        <v>38</v>
      </c>
      <c s="23" t="s">
        <v>400</v>
      </c>
      <c s="23" t="s">
        <v>401</v>
      </c>
      <c s="18" t="s">
        <v>40</v>
      </c>
      <c s="24" t="s">
        <v>402</v>
      </c>
      <c s="25" t="s">
        <v>249</v>
      </c>
      <c s="26">
        <v>1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12.75">
      <c r="A150" s="28" t="s">
        <v>43</v>
      </c>
      <c r="E150" s="29" t="s">
        <v>388</v>
      </c>
    </row>
    <row r="151" spans="1:5" ht="12.75">
      <c r="A151" s="30" t="s">
        <v>45</v>
      </c>
      <c r="E151" s="31" t="s">
        <v>261</v>
      </c>
    </row>
    <row r="152" spans="1:5" ht="76.5">
      <c r="A152" t="s">
        <v>46</v>
      </c>
      <c r="E152" s="29" t="s">
        <v>389</v>
      </c>
    </row>
    <row r="153" spans="1:16" ht="12.75">
      <c r="A153" s="18" t="s">
        <v>38</v>
      </c>
      <c s="23" t="s">
        <v>403</v>
      </c>
      <c s="23" t="s">
        <v>404</v>
      </c>
      <c s="18" t="s">
        <v>40</v>
      </c>
      <c s="24" t="s">
        <v>405</v>
      </c>
      <c s="25" t="s">
        <v>249</v>
      </c>
      <c s="26">
        <v>1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12.75">
      <c r="A154" s="28" t="s">
        <v>43</v>
      </c>
      <c r="E154" s="29" t="s">
        <v>406</v>
      </c>
    </row>
    <row r="155" spans="1:5" ht="12.75">
      <c r="A155" s="30" t="s">
        <v>45</v>
      </c>
      <c r="E155" s="31" t="s">
        <v>261</v>
      </c>
    </row>
    <row r="156" spans="1:5" ht="25.5">
      <c r="A156" t="s">
        <v>46</v>
      </c>
      <c r="E156" s="29" t="s">
        <v>394</v>
      </c>
    </row>
    <row r="157" spans="1:16" ht="12.75">
      <c r="A157" s="18" t="s">
        <v>38</v>
      </c>
      <c s="23" t="s">
        <v>407</v>
      </c>
      <c s="23" t="s">
        <v>408</v>
      </c>
      <c s="18" t="s">
        <v>40</v>
      </c>
      <c s="24" t="s">
        <v>409</v>
      </c>
      <c s="25" t="s">
        <v>328</v>
      </c>
      <c s="26">
        <v>224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12.75">
      <c r="A158" s="28" t="s">
        <v>43</v>
      </c>
      <c r="E158" s="29" t="s">
        <v>295</v>
      </c>
    </row>
    <row r="159" spans="1:5" ht="12.75">
      <c r="A159" s="30" t="s">
        <v>45</v>
      </c>
      <c r="E159" s="31" t="s">
        <v>410</v>
      </c>
    </row>
    <row r="160" spans="1:5" ht="25.5">
      <c r="A160" t="s">
        <v>46</v>
      </c>
      <c r="E160" s="29" t="s">
        <v>399</v>
      </c>
    </row>
    <row r="161" spans="1:16" ht="12.75">
      <c r="A161" s="18" t="s">
        <v>38</v>
      </c>
      <c s="23" t="s">
        <v>411</v>
      </c>
      <c s="23" t="s">
        <v>412</v>
      </c>
      <c s="18" t="s">
        <v>40</v>
      </c>
      <c s="24" t="s">
        <v>413</v>
      </c>
      <c s="25" t="s">
        <v>249</v>
      </c>
      <c s="26">
        <v>4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12.75">
      <c r="A162" s="28" t="s">
        <v>43</v>
      </c>
      <c r="E162" s="29" t="s">
        <v>414</v>
      </c>
    </row>
    <row r="163" spans="1:5" ht="12.75">
      <c r="A163" s="30" t="s">
        <v>45</v>
      </c>
      <c r="E163" s="31" t="s">
        <v>368</v>
      </c>
    </row>
    <row r="164" spans="1:5" ht="76.5">
      <c r="A164" t="s">
        <v>46</v>
      </c>
      <c r="E164" s="29" t="s">
        <v>389</v>
      </c>
    </row>
    <row r="165" spans="1:16" ht="12.75">
      <c r="A165" s="18" t="s">
        <v>38</v>
      </c>
      <c s="23" t="s">
        <v>415</v>
      </c>
      <c s="23" t="s">
        <v>416</v>
      </c>
      <c s="18" t="s">
        <v>40</v>
      </c>
      <c s="24" t="s">
        <v>417</v>
      </c>
      <c s="25" t="s">
        <v>249</v>
      </c>
      <c s="26">
        <v>4</v>
      </c>
      <c s="27">
        <v>0</v>
      </c>
      <c s="27">
        <f>ROUND(ROUND(H165,2)*ROUND(G165,3),2)</f>
      </c>
      <c r="O165">
        <f>(I165*21)/100</f>
      </c>
      <c t="s">
        <v>16</v>
      </c>
    </row>
    <row r="166" spans="1:5" ht="12.75">
      <c r="A166" s="28" t="s">
        <v>43</v>
      </c>
      <c r="E166" s="29" t="s">
        <v>418</v>
      </c>
    </row>
    <row r="167" spans="1:5" ht="12.75">
      <c r="A167" s="30" t="s">
        <v>45</v>
      </c>
      <c r="E167" s="31" t="s">
        <v>368</v>
      </c>
    </row>
    <row r="168" spans="1:5" ht="25.5">
      <c r="A168" t="s">
        <v>46</v>
      </c>
      <c r="E168" s="29" t="s">
        <v>394</v>
      </c>
    </row>
    <row r="169" spans="1:16" ht="12.75">
      <c r="A169" s="18" t="s">
        <v>38</v>
      </c>
      <c s="23" t="s">
        <v>419</v>
      </c>
      <c s="23" t="s">
        <v>420</v>
      </c>
      <c s="18" t="s">
        <v>40</v>
      </c>
      <c s="24" t="s">
        <v>421</v>
      </c>
      <c s="25" t="s">
        <v>328</v>
      </c>
      <c s="26">
        <v>112</v>
      </c>
      <c s="27">
        <v>0</v>
      </c>
      <c s="27">
        <f>ROUND(ROUND(H169,2)*ROUND(G169,3),2)</f>
      </c>
      <c r="O169">
        <f>(I169*21)/100</f>
      </c>
      <c t="s">
        <v>16</v>
      </c>
    </row>
    <row r="170" spans="1:5" ht="12.75">
      <c r="A170" s="28" t="s">
        <v>43</v>
      </c>
      <c r="E170" s="29" t="s">
        <v>306</v>
      </c>
    </row>
    <row r="171" spans="1:5" ht="12.75">
      <c r="A171" s="30" t="s">
        <v>45</v>
      </c>
      <c r="E171" s="31" t="s">
        <v>422</v>
      </c>
    </row>
    <row r="172" spans="1:5" ht="25.5">
      <c r="A172" t="s">
        <v>46</v>
      </c>
      <c r="E172" s="29" t="s">
        <v>399</v>
      </c>
    </row>
    <row r="173" spans="1:16" ht="12.75">
      <c r="A173" s="18" t="s">
        <v>38</v>
      </c>
      <c s="23" t="s">
        <v>423</v>
      </c>
      <c s="23" t="s">
        <v>424</v>
      </c>
      <c s="18" t="s">
        <v>40</v>
      </c>
      <c s="24" t="s">
        <v>425</v>
      </c>
      <c s="25" t="s">
        <v>249</v>
      </c>
      <c s="26">
        <v>2</v>
      </c>
      <c s="27">
        <v>0</v>
      </c>
      <c s="27">
        <f>ROUND(ROUND(H173,2)*ROUND(G173,3),2)</f>
      </c>
      <c r="O173">
        <f>(I173*21)/100</f>
      </c>
      <c t="s">
        <v>16</v>
      </c>
    </row>
    <row r="174" spans="1:5" ht="12.75">
      <c r="A174" s="28" t="s">
        <v>43</v>
      </c>
      <c r="E174" s="29" t="s">
        <v>426</v>
      </c>
    </row>
    <row r="175" spans="1:5" ht="12.75">
      <c r="A175" s="30" t="s">
        <v>45</v>
      </c>
      <c r="E175" s="31" t="s">
        <v>347</v>
      </c>
    </row>
    <row r="176" spans="1:5" ht="76.5">
      <c r="A176" t="s">
        <v>46</v>
      </c>
      <c r="E176" s="29" t="s">
        <v>389</v>
      </c>
    </row>
    <row r="177" spans="1:16" ht="12.75">
      <c r="A177" s="18" t="s">
        <v>38</v>
      </c>
      <c s="23" t="s">
        <v>427</v>
      </c>
      <c s="23" t="s">
        <v>428</v>
      </c>
      <c s="18" t="s">
        <v>40</v>
      </c>
      <c s="24" t="s">
        <v>429</v>
      </c>
      <c s="25" t="s">
        <v>249</v>
      </c>
      <c s="26">
        <v>2</v>
      </c>
      <c s="27">
        <v>0</v>
      </c>
      <c s="27">
        <f>ROUND(ROUND(H177,2)*ROUND(G177,3),2)</f>
      </c>
      <c r="O177">
        <f>(I177*21)/100</f>
      </c>
      <c t="s">
        <v>16</v>
      </c>
    </row>
    <row r="178" spans="1:5" ht="12.75">
      <c r="A178" s="28" t="s">
        <v>43</v>
      </c>
      <c r="E178" s="29" t="s">
        <v>430</v>
      </c>
    </row>
    <row r="179" spans="1:5" ht="12.75">
      <c r="A179" s="30" t="s">
        <v>45</v>
      </c>
      <c r="E179" s="31" t="s">
        <v>347</v>
      </c>
    </row>
    <row r="180" spans="1:5" ht="25.5">
      <c r="A180" t="s">
        <v>46</v>
      </c>
      <c r="E180" s="29" t="s">
        <v>394</v>
      </c>
    </row>
    <row r="181" spans="1:16" ht="12.75">
      <c r="A181" s="18" t="s">
        <v>38</v>
      </c>
      <c s="23" t="s">
        <v>431</v>
      </c>
      <c s="23" t="s">
        <v>432</v>
      </c>
      <c s="18" t="s">
        <v>40</v>
      </c>
      <c s="24" t="s">
        <v>433</v>
      </c>
      <c s="25" t="s">
        <v>328</v>
      </c>
      <c s="26">
        <v>448</v>
      </c>
      <c s="27">
        <v>0</v>
      </c>
      <c s="27">
        <f>ROUND(ROUND(H181,2)*ROUND(G181,3),2)</f>
      </c>
      <c r="O181">
        <f>(I181*21)/100</f>
      </c>
      <c t="s">
        <v>16</v>
      </c>
    </row>
    <row r="182" spans="1:5" ht="12.75">
      <c r="A182" s="28" t="s">
        <v>43</v>
      </c>
      <c r="E182" s="29" t="s">
        <v>295</v>
      </c>
    </row>
    <row r="183" spans="1:5" ht="12.75">
      <c r="A183" s="30" t="s">
        <v>45</v>
      </c>
      <c r="E183" s="31" t="s">
        <v>398</v>
      </c>
    </row>
    <row r="184" spans="1:5" ht="25.5">
      <c r="A184" t="s">
        <v>46</v>
      </c>
      <c r="E184" s="29" t="s">
        <v>399</v>
      </c>
    </row>
    <row r="185" spans="1:16" ht="12.75">
      <c r="A185" s="18" t="s">
        <v>38</v>
      </c>
      <c s="23" t="s">
        <v>434</v>
      </c>
      <c s="23" t="s">
        <v>435</v>
      </c>
      <c s="18" t="s">
        <v>40</v>
      </c>
      <c s="24" t="s">
        <v>436</v>
      </c>
      <c s="25" t="s">
        <v>249</v>
      </c>
      <c s="26">
        <v>6</v>
      </c>
      <c s="27">
        <v>0</v>
      </c>
      <c s="27">
        <f>ROUND(ROUND(H185,2)*ROUND(G185,3),2)</f>
      </c>
      <c r="O185">
        <f>(I185*21)/100</f>
      </c>
      <c t="s">
        <v>16</v>
      </c>
    </row>
    <row r="186" spans="1:5" ht="12.75">
      <c r="A186" s="28" t="s">
        <v>43</v>
      </c>
      <c r="E186" s="29" t="s">
        <v>437</v>
      </c>
    </row>
    <row r="187" spans="1:5" ht="12.75">
      <c r="A187" s="30" t="s">
        <v>45</v>
      </c>
      <c r="E187" s="31" t="s">
        <v>438</v>
      </c>
    </row>
    <row r="188" spans="1:5" ht="76.5">
      <c r="A188" t="s">
        <v>46</v>
      </c>
      <c r="E188" s="29" t="s">
        <v>389</v>
      </c>
    </row>
    <row r="189" spans="1:16" ht="12.75">
      <c r="A189" s="18" t="s">
        <v>38</v>
      </c>
      <c s="23" t="s">
        <v>439</v>
      </c>
      <c s="23" t="s">
        <v>440</v>
      </c>
      <c s="18" t="s">
        <v>40</v>
      </c>
      <c s="24" t="s">
        <v>441</v>
      </c>
      <c s="25" t="s">
        <v>249</v>
      </c>
      <c s="26">
        <v>6</v>
      </c>
      <c s="27">
        <v>0</v>
      </c>
      <c s="27">
        <f>ROUND(ROUND(H189,2)*ROUND(G189,3),2)</f>
      </c>
      <c r="O189">
        <f>(I189*21)/100</f>
      </c>
      <c t="s">
        <v>16</v>
      </c>
    </row>
    <row r="190" spans="1:5" ht="12.75">
      <c r="A190" s="28" t="s">
        <v>43</v>
      </c>
      <c r="E190" s="29" t="s">
        <v>442</v>
      </c>
    </row>
    <row r="191" spans="1:5" ht="12.75">
      <c r="A191" s="30" t="s">
        <v>45</v>
      </c>
      <c r="E191" s="31" t="s">
        <v>438</v>
      </c>
    </row>
    <row r="192" spans="1:5" ht="25.5">
      <c r="A192" t="s">
        <v>46</v>
      </c>
      <c r="E192" s="29" t="s">
        <v>394</v>
      </c>
    </row>
    <row r="193" spans="1:16" ht="12.75">
      <c r="A193" s="18" t="s">
        <v>38</v>
      </c>
      <c s="23" t="s">
        <v>443</v>
      </c>
      <c s="23" t="s">
        <v>444</v>
      </c>
      <c s="18" t="s">
        <v>40</v>
      </c>
      <c s="24" t="s">
        <v>445</v>
      </c>
      <c s="25" t="s">
        <v>328</v>
      </c>
      <c s="26">
        <v>12</v>
      </c>
      <c s="27">
        <v>0</v>
      </c>
      <c s="27">
        <f>ROUND(ROUND(H193,2)*ROUND(G193,3),2)</f>
      </c>
      <c r="O193">
        <f>(I193*21)/100</f>
      </c>
      <c t="s">
        <v>16</v>
      </c>
    </row>
    <row r="194" spans="1:5" ht="12.75">
      <c r="A194" s="28" t="s">
        <v>43</v>
      </c>
      <c r="E194" s="29" t="s">
        <v>374</v>
      </c>
    </row>
    <row r="195" spans="1:5" ht="12.75">
      <c r="A195" s="30" t="s">
        <v>45</v>
      </c>
      <c r="E195" s="31" t="s">
        <v>446</v>
      </c>
    </row>
    <row r="196" spans="1:5" ht="25.5">
      <c r="A196" t="s">
        <v>46</v>
      </c>
      <c r="E196" s="29" t="s">
        <v>399</v>
      </c>
    </row>
    <row r="197" spans="1:16" ht="12.75">
      <c r="A197" s="18" t="s">
        <v>38</v>
      </c>
      <c s="23" t="s">
        <v>447</v>
      </c>
      <c s="23" t="s">
        <v>448</v>
      </c>
      <c s="18" t="s">
        <v>40</v>
      </c>
      <c s="24" t="s">
        <v>449</v>
      </c>
      <c s="25" t="s">
        <v>249</v>
      </c>
      <c s="26">
        <v>30</v>
      </c>
      <c s="27">
        <v>0</v>
      </c>
      <c s="27">
        <f>ROUND(ROUND(H197,2)*ROUND(G197,3),2)</f>
      </c>
      <c r="O197">
        <f>(I197*21)/100</f>
      </c>
      <c t="s">
        <v>16</v>
      </c>
    </row>
    <row r="198" spans="1:5" ht="12.75">
      <c r="A198" s="28" t="s">
        <v>43</v>
      </c>
      <c r="E198" s="29" t="s">
        <v>437</v>
      </c>
    </row>
    <row r="199" spans="1:5" ht="12.75">
      <c r="A199" s="30" t="s">
        <v>45</v>
      </c>
      <c r="E199" s="31" t="s">
        <v>450</v>
      </c>
    </row>
    <row r="200" spans="1:5" ht="63.75">
      <c r="A200" t="s">
        <v>46</v>
      </c>
      <c r="E200" s="29" t="s">
        <v>451</v>
      </c>
    </row>
    <row r="201" spans="1:16" ht="12.75">
      <c r="A201" s="18" t="s">
        <v>38</v>
      </c>
      <c s="23" t="s">
        <v>452</v>
      </c>
      <c s="23" t="s">
        <v>453</v>
      </c>
      <c s="18" t="s">
        <v>40</v>
      </c>
      <c s="24" t="s">
        <v>454</v>
      </c>
      <c s="25" t="s">
        <v>249</v>
      </c>
      <c s="26">
        <v>30</v>
      </c>
      <c s="27">
        <v>0</v>
      </c>
      <c s="27">
        <f>ROUND(ROUND(H201,2)*ROUND(G201,3),2)</f>
      </c>
      <c r="O201">
        <f>(I201*21)/100</f>
      </c>
      <c t="s">
        <v>16</v>
      </c>
    </row>
    <row r="202" spans="1:5" ht="12.75">
      <c r="A202" s="28" t="s">
        <v>43</v>
      </c>
      <c r="E202" s="29" t="s">
        <v>455</v>
      </c>
    </row>
    <row r="203" spans="1:5" ht="12.75">
      <c r="A203" s="30" t="s">
        <v>45</v>
      </c>
      <c r="E203" s="31" t="s">
        <v>450</v>
      </c>
    </row>
    <row r="204" spans="1:5" ht="25.5">
      <c r="A204" t="s">
        <v>46</v>
      </c>
      <c r="E204" s="29" t="s">
        <v>394</v>
      </c>
    </row>
    <row r="205" spans="1:16" ht="12.75">
      <c r="A205" s="18" t="s">
        <v>38</v>
      </c>
      <c s="23" t="s">
        <v>456</v>
      </c>
      <c s="23" t="s">
        <v>457</v>
      </c>
      <c s="18" t="s">
        <v>40</v>
      </c>
      <c s="24" t="s">
        <v>458</v>
      </c>
      <c s="25" t="s">
        <v>328</v>
      </c>
      <c s="26">
        <v>60</v>
      </c>
      <c s="27">
        <v>0</v>
      </c>
      <c s="27">
        <f>ROUND(ROUND(H205,2)*ROUND(G205,3),2)</f>
      </c>
      <c r="O205">
        <f>(I205*21)/100</f>
      </c>
      <c t="s">
        <v>16</v>
      </c>
    </row>
    <row r="206" spans="1:5" ht="12.75">
      <c r="A206" s="28" t="s">
        <v>43</v>
      </c>
      <c r="E206" s="29" t="s">
        <v>374</v>
      </c>
    </row>
    <row r="207" spans="1:5" ht="12.75">
      <c r="A207" s="30" t="s">
        <v>45</v>
      </c>
      <c r="E207" s="31" t="s">
        <v>459</v>
      </c>
    </row>
    <row r="208" spans="1:5" ht="25.5">
      <c r="A208" t="s">
        <v>46</v>
      </c>
      <c r="E208" s="29" t="s">
        <v>399</v>
      </c>
    </row>
    <row r="209" spans="1:16" ht="12.75">
      <c r="A209" s="18" t="s">
        <v>38</v>
      </c>
      <c s="23" t="s">
        <v>460</v>
      </c>
      <c s="23" t="s">
        <v>461</v>
      </c>
      <c s="18" t="s">
        <v>40</v>
      </c>
      <c s="24" t="s">
        <v>462</v>
      </c>
      <c s="25" t="s">
        <v>249</v>
      </c>
      <c s="26">
        <v>1</v>
      </c>
      <c s="27">
        <v>0</v>
      </c>
      <c s="27">
        <f>ROUND(ROUND(H209,2)*ROUND(G209,3),2)</f>
      </c>
      <c r="O209">
        <f>(I209*21)/100</f>
      </c>
      <c t="s">
        <v>16</v>
      </c>
    </row>
    <row r="210" spans="1:5" ht="12.75">
      <c r="A210" s="28" t="s">
        <v>43</v>
      </c>
      <c r="E210" s="29" t="s">
        <v>463</v>
      </c>
    </row>
    <row r="211" spans="1:5" ht="12.75">
      <c r="A211" s="30" t="s">
        <v>45</v>
      </c>
      <c r="E211" s="31" t="s">
        <v>261</v>
      </c>
    </row>
    <row r="212" spans="1:5" ht="63.75">
      <c r="A212" t="s">
        <v>46</v>
      </c>
      <c r="E212" s="29" t="s">
        <v>451</v>
      </c>
    </row>
    <row r="213" spans="1:16" ht="12.75">
      <c r="A213" s="18" t="s">
        <v>38</v>
      </c>
      <c s="23" t="s">
        <v>464</v>
      </c>
      <c s="23" t="s">
        <v>465</v>
      </c>
      <c s="18" t="s">
        <v>40</v>
      </c>
      <c s="24" t="s">
        <v>466</v>
      </c>
      <c s="25" t="s">
        <v>249</v>
      </c>
      <c s="26">
        <v>1</v>
      </c>
      <c s="27">
        <v>0</v>
      </c>
      <c s="27">
        <f>ROUND(ROUND(H213,2)*ROUND(G213,3),2)</f>
      </c>
      <c r="O213">
        <f>(I213*21)/100</f>
      </c>
      <c t="s">
        <v>16</v>
      </c>
    </row>
    <row r="214" spans="1:5" ht="12.75">
      <c r="A214" s="28" t="s">
        <v>43</v>
      </c>
      <c r="E214" s="29" t="s">
        <v>467</v>
      </c>
    </row>
    <row r="215" spans="1:5" ht="12.75">
      <c r="A215" s="30" t="s">
        <v>45</v>
      </c>
      <c r="E215" s="31" t="s">
        <v>261</v>
      </c>
    </row>
    <row r="216" spans="1:5" ht="25.5">
      <c r="A216" t="s">
        <v>46</v>
      </c>
      <c r="E216" s="29" t="s">
        <v>394</v>
      </c>
    </row>
    <row r="217" spans="1:16" ht="12.75">
      <c r="A217" s="18" t="s">
        <v>38</v>
      </c>
      <c s="23" t="s">
        <v>468</v>
      </c>
      <c s="23" t="s">
        <v>469</v>
      </c>
      <c s="18" t="s">
        <v>40</v>
      </c>
      <c s="24" t="s">
        <v>470</v>
      </c>
      <c s="25" t="s">
        <v>328</v>
      </c>
      <c s="26">
        <v>224</v>
      </c>
      <c s="27">
        <v>0</v>
      </c>
      <c s="27">
        <f>ROUND(ROUND(H217,2)*ROUND(G217,3),2)</f>
      </c>
      <c r="O217">
        <f>(I217*21)/100</f>
      </c>
      <c t="s">
        <v>16</v>
      </c>
    </row>
    <row r="218" spans="1:5" ht="12.75">
      <c r="A218" s="28" t="s">
        <v>43</v>
      </c>
      <c r="E218" s="29" t="s">
        <v>295</v>
      </c>
    </row>
    <row r="219" spans="1:5" ht="12.75">
      <c r="A219" s="30" t="s">
        <v>45</v>
      </c>
      <c r="E219" s="31" t="s">
        <v>410</v>
      </c>
    </row>
    <row r="220" spans="1:5" ht="25.5">
      <c r="A220" t="s">
        <v>46</v>
      </c>
      <c r="E220" s="29" t="s">
        <v>399</v>
      </c>
    </row>
    <row r="221" spans="1:16" ht="12.75">
      <c r="A221" s="18" t="s">
        <v>38</v>
      </c>
      <c s="23" t="s">
        <v>471</v>
      </c>
      <c s="23" t="s">
        <v>472</v>
      </c>
      <c s="18" t="s">
        <v>193</v>
      </c>
      <c s="24" t="s">
        <v>473</v>
      </c>
      <c s="25" t="s">
        <v>249</v>
      </c>
      <c s="26">
        <v>3</v>
      </c>
      <c s="27">
        <v>0</v>
      </c>
      <c s="27">
        <f>ROUND(ROUND(H221,2)*ROUND(G221,3),2)</f>
      </c>
      <c r="O221">
        <f>(I221*21)/100</f>
      </c>
      <c t="s">
        <v>16</v>
      </c>
    </row>
    <row r="222" spans="1:5" ht="12.75">
      <c r="A222" s="28" t="s">
        <v>43</v>
      </c>
      <c r="E222" s="29" t="s">
        <v>388</v>
      </c>
    </row>
    <row r="223" spans="1:5" ht="12.75">
      <c r="A223" s="30" t="s">
        <v>45</v>
      </c>
      <c r="E223" s="31" t="s">
        <v>474</v>
      </c>
    </row>
    <row r="224" spans="1:5" ht="63.75">
      <c r="A224" t="s">
        <v>46</v>
      </c>
      <c r="E224" s="29" t="s">
        <v>451</v>
      </c>
    </row>
    <row r="225" spans="1:16" ht="12.75">
      <c r="A225" s="18" t="s">
        <v>38</v>
      </c>
      <c s="23" t="s">
        <v>475</v>
      </c>
      <c s="23" t="s">
        <v>472</v>
      </c>
      <c s="18" t="s">
        <v>198</v>
      </c>
      <c s="24" t="s">
        <v>473</v>
      </c>
      <c s="25" t="s">
        <v>249</v>
      </c>
      <c s="26">
        <v>41</v>
      </c>
      <c s="27">
        <v>0</v>
      </c>
      <c s="27">
        <f>ROUND(ROUND(H225,2)*ROUND(G225,3),2)</f>
      </c>
      <c r="O225">
        <f>(I225*21)/100</f>
      </c>
      <c t="s">
        <v>16</v>
      </c>
    </row>
    <row r="226" spans="1:5" ht="12.75">
      <c r="A226" s="28" t="s">
        <v>43</v>
      </c>
      <c r="E226" s="29" t="s">
        <v>414</v>
      </c>
    </row>
    <row r="227" spans="1:5" ht="38.25">
      <c r="A227" s="30" t="s">
        <v>45</v>
      </c>
      <c r="E227" s="31" t="s">
        <v>476</v>
      </c>
    </row>
    <row r="228" spans="1:5" ht="63.75">
      <c r="A228" t="s">
        <v>46</v>
      </c>
      <c r="E228" s="29" t="s">
        <v>451</v>
      </c>
    </row>
    <row r="229" spans="1:16" ht="12.75">
      <c r="A229" s="18" t="s">
        <v>38</v>
      </c>
      <c s="23" t="s">
        <v>477</v>
      </c>
      <c s="23" t="s">
        <v>478</v>
      </c>
      <c s="18" t="s">
        <v>193</v>
      </c>
      <c s="24" t="s">
        <v>479</v>
      </c>
      <c s="25" t="s">
        <v>249</v>
      </c>
      <c s="26">
        <v>3</v>
      </c>
      <c s="27">
        <v>0</v>
      </c>
      <c s="27">
        <f>ROUND(ROUND(H229,2)*ROUND(G229,3),2)</f>
      </c>
      <c r="O229">
        <f>(I229*21)/100</f>
      </c>
      <c t="s">
        <v>16</v>
      </c>
    </row>
    <row r="230" spans="1:5" ht="12.75">
      <c r="A230" s="28" t="s">
        <v>43</v>
      </c>
      <c r="E230" s="29" t="s">
        <v>480</v>
      </c>
    </row>
    <row r="231" spans="1:5" ht="12.75">
      <c r="A231" s="30" t="s">
        <v>45</v>
      </c>
      <c r="E231" s="31" t="s">
        <v>481</v>
      </c>
    </row>
    <row r="232" spans="1:5" ht="25.5">
      <c r="A232" t="s">
        <v>46</v>
      </c>
      <c r="E232" s="29" t="s">
        <v>394</v>
      </c>
    </row>
    <row r="233" spans="1:16" ht="12.75">
      <c r="A233" s="18" t="s">
        <v>38</v>
      </c>
      <c s="23" t="s">
        <v>482</v>
      </c>
      <c s="23" t="s">
        <v>478</v>
      </c>
      <c s="18" t="s">
        <v>198</v>
      </c>
      <c s="24" t="s">
        <v>479</v>
      </c>
      <c s="25" t="s">
        <v>249</v>
      </c>
      <c s="26">
        <v>41</v>
      </c>
      <c s="27">
        <v>0</v>
      </c>
      <c s="27">
        <f>ROUND(ROUND(H233,2)*ROUND(G233,3),2)</f>
      </c>
      <c r="O233">
        <f>(I233*21)/100</f>
      </c>
      <c t="s">
        <v>16</v>
      </c>
    </row>
    <row r="234" spans="1:5" ht="12.75">
      <c r="A234" s="28" t="s">
        <v>43</v>
      </c>
      <c r="E234" s="29" t="s">
        <v>483</v>
      </c>
    </row>
    <row r="235" spans="1:5" ht="12.75">
      <c r="A235" s="30" t="s">
        <v>45</v>
      </c>
      <c r="E235" s="31" t="s">
        <v>484</v>
      </c>
    </row>
    <row r="236" spans="1:5" ht="25.5">
      <c r="A236" t="s">
        <v>46</v>
      </c>
      <c r="E236" s="29" t="s">
        <v>394</v>
      </c>
    </row>
    <row r="237" spans="1:16" ht="12.75">
      <c r="A237" s="18" t="s">
        <v>38</v>
      </c>
      <c s="23" t="s">
        <v>485</v>
      </c>
      <c s="23" t="s">
        <v>486</v>
      </c>
      <c s="18" t="s">
        <v>193</v>
      </c>
      <c s="24" t="s">
        <v>487</v>
      </c>
      <c s="25" t="s">
        <v>328</v>
      </c>
      <c s="26">
        <v>672</v>
      </c>
      <c s="27">
        <v>0</v>
      </c>
      <c s="27">
        <f>ROUND(ROUND(H237,2)*ROUND(G237,3),2)</f>
      </c>
      <c r="O237">
        <f>(I237*21)/100</f>
      </c>
      <c t="s">
        <v>16</v>
      </c>
    </row>
    <row r="238" spans="1:5" ht="12.75">
      <c r="A238" s="28" t="s">
        <v>43</v>
      </c>
      <c r="E238" s="29" t="s">
        <v>295</v>
      </c>
    </row>
    <row r="239" spans="1:5" ht="12.75">
      <c r="A239" s="30" t="s">
        <v>45</v>
      </c>
      <c r="E239" s="31" t="s">
        <v>488</v>
      </c>
    </row>
    <row r="240" spans="1:5" ht="25.5">
      <c r="A240" t="s">
        <v>46</v>
      </c>
      <c r="E240" s="29" t="s">
        <v>399</v>
      </c>
    </row>
    <row r="241" spans="1:16" ht="12.75">
      <c r="A241" s="18" t="s">
        <v>38</v>
      </c>
      <c s="23" t="s">
        <v>489</v>
      </c>
      <c s="23" t="s">
        <v>486</v>
      </c>
      <c s="18" t="s">
        <v>198</v>
      </c>
      <c s="24" t="s">
        <v>487</v>
      </c>
      <c s="25" t="s">
        <v>328</v>
      </c>
      <c s="26">
        <v>1148</v>
      </c>
      <c s="27">
        <v>0</v>
      </c>
      <c s="27">
        <f>ROUND(ROUND(H241,2)*ROUND(G241,3),2)</f>
      </c>
      <c r="O241">
        <f>(I241*21)/100</f>
      </c>
      <c t="s">
        <v>16</v>
      </c>
    </row>
    <row r="242" spans="1:5" ht="12.75">
      <c r="A242" s="28" t="s">
        <v>43</v>
      </c>
      <c r="E242" s="29" t="s">
        <v>306</v>
      </c>
    </row>
    <row r="243" spans="1:5" ht="12.75">
      <c r="A243" s="30" t="s">
        <v>45</v>
      </c>
      <c r="E243" s="31" t="s">
        <v>490</v>
      </c>
    </row>
    <row r="244" spans="1:5" ht="25.5">
      <c r="A244" t="s">
        <v>46</v>
      </c>
      <c r="E244" s="29" t="s">
        <v>399</v>
      </c>
    </row>
    <row r="245" spans="1:16" ht="12.75">
      <c r="A245" s="18" t="s">
        <v>38</v>
      </c>
      <c s="23" t="s">
        <v>491</v>
      </c>
      <c s="23" t="s">
        <v>492</v>
      </c>
      <c s="18" t="s">
        <v>40</v>
      </c>
      <c s="24" t="s">
        <v>493</v>
      </c>
      <c s="25" t="s">
        <v>249</v>
      </c>
      <c s="26">
        <v>4</v>
      </c>
      <c s="27">
        <v>0</v>
      </c>
      <c s="27">
        <f>ROUND(ROUND(H245,2)*ROUND(G245,3),2)</f>
      </c>
      <c r="O245">
        <f>(I245*21)/100</f>
      </c>
      <c t="s">
        <v>16</v>
      </c>
    </row>
    <row r="246" spans="1:5" ht="12.75">
      <c r="A246" s="28" t="s">
        <v>43</v>
      </c>
      <c r="E246" s="29" t="s">
        <v>437</v>
      </c>
    </row>
    <row r="247" spans="1:5" ht="12.75">
      <c r="A247" s="30" t="s">
        <v>45</v>
      </c>
      <c r="E247" s="31" t="s">
        <v>368</v>
      </c>
    </row>
    <row r="248" spans="1:5" ht="38.25">
      <c r="A248" t="s">
        <v>46</v>
      </c>
      <c r="E248" s="29" t="s">
        <v>494</v>
      </c>
    </row>
    <row r="249" spans="1:16" ht="12.75">
      <c r="A249" s="18" t="s">
        <v>38</v>
      </c>
      <c s="23" t="s">
        <v>495</v>
      </c>
      <c s="23" t="s">
        <v>496</v>
      </c>
      <c s="18" t="s">
        <v>40</v>
      </c>
      <c s="24" t="s">
        <v>497</v>
      </c>
      <c s="25" t="s">
        <v>328</v>
      </c>
      <c s="26">
        <v>8</v>
      </c>
      <c s="27">
        <v>0</v>
      </c>
      <c s="27">
        <f>ROUND(ROUND(H249,2)*ROUND(G249,3),2)</f>
      </c>
      <c r="O249">
        <f>(I249*21)/100</f>
      </c>
      <c t="s">
        <v>16</v>
      </c>
    </row>
    <row r="250" spans="1:5" ht="12.75">
      <c r="A250" s="28" t="s">
        <v>43</v>
      </c>
      <c r="E250" s="29" t="s">
        <v>374</v>
      </c>
    </row>
    <row r="251" spans="1:5" ht="12.75">
      <c r="A251" s="30" t="s">
        <v>45</v>
      </c>
      <c r="E251" s="31" t="s">
        <v>375</v>
      </c>
    </row>
    <row r="252" spans="1:5" ht="25.5">
      <c r="A252" t="s">
        <v>46</v>
      </c>
      <c r="E252" s="29" t="s">
        <v>399</v>
      </c>
    </row>
    <row r="253" spans="1:16" ht="12.75">
      <c r="A253" s="18" t="s">
        <v>38</v>
      </c>
      <c s="23" t="s">
        <v>498</v>
      </c>
      <c s="23" t="s">
        <v>499</v>
      </c>
      <c s="18" t="s">
        <v>40</v>
      </c>
      <c s="24" t="s">
        <v>500</v>
      </c>
      <c s="25" t="s">
        <v>249</v>
      </c>
      <c s="26">
        <v>4</v>
      </c>
      <c s="27">
        <v>0</v>
      </c>
      <c s="27">
        <f>ROUND(ROUND(H253,2)*ROUND(G253,3),2)</f>
      </c>
      <c r="O253">
        <f>(I253*21)/100</f>
      </c>
      <c t="s">
        <v>16</v>
      </c>
    </row>
    <row r="254" spans="1:5" ht="12.75">
      <c r="A254" s="28" t="s">
        <v>43</v>
      </c>
      <c r="E254" s="29" t="s">
        <v>437</v>
      </c>
    </row>
    <row r="255" spans="1:5" ht="12.75">
      <c r="A255" s="30" t="s">
        <v>45</v>
      </c>
      <c r="E255" s="31" t="s">
        <v>368</v>
      </c>
    </row>
    <row r="256" spans="1:5" ht="38.25">
      <c r="A256" t="s">
        <v>46</v>
      </c>
      <c r="E256" s="29" t="s">
        <v>494</v>
      </c>
    </row>
    <row r="257" spans="1:16" ht="12.75">
      <c r="A257" s="18" t="s">
        <v>38</v>
      </c>
      <c s="23" t="s">
        <v>501</v>
      </c>
      <c s="23" t="s">
        <v>502</v>
      </c>
      <c s="18" t="s">
        <v>40</v>
      </c>
      <c s="24" t="s">
        <v>503</v>
      </c>
      <c s="25" t="s">
        <v>328</v>
      </c>
      <c s="26">
        <v>8</v>
      </c>
      <c s="27">
        <v>0</v>
      </c>
      <c s="27">
        <f>ROUND(ROUND(H257,2)*ROUND(G257,3),2)</f>
      </c>
      <c r="O257">
        <f>(I257*21)/100</f>
      </c>
      <c t="s">
        <v>16</v>
      </c>
    </row>
    <row r="258" spans="1:5" ht="12.75">
      <c r="A258" s="28" t="s">
        <v>43</v>
      </c>
      <c r="E258" s="29" t="s">
        <v>374</v>
      </c>
    </row>
    <row r="259" spans="1:5" ht="12.75">
      <c r="A259" s="30" t="s">
        <v>45</v>
      </c>
      <c r="E259" s="31" t="s">
        <v>375</v>
      </c>
    </row>
    <row r="260" spans="1:5" ht="25.5">
      <c r="A260" t="s">
        <v>46</v>
      </c>
      <c r="E260" s="29" t="s">
        <v>399</v>
      </c>
    </row>
    <row r="261" spans="1:16" ht="25.5">
      <c r="A261" s="18" t="s">
        <v>38</v>
      </c>
      <c s="23" t="s">
        <v>504</v>
      </c>
      <c s="23" t="s">
        <v>505</v>
      </c>
      <c s="18" t="s">
        <v>193</v>
      </c>
      <c s="24" t="s">
        <v>506</v>
      </c>
      <c s="25" t="s">
        <v>249</v>
      </c>
      <c s="26">
        <v>18</v>
      </c>
      <c s="27">
        <v>0</v>
      </c>
      <c s="27">
        <f>ROUND(ROUND(H261,2)*ROUND(G261,3),2)</f>
      </c>
      <c r="O261">
        <f>(I261*21)/100</f>
      </c>
      <c t="s">
        <v>16</v>
      </c>
    </row>
    <row r="262" spans="1:5" ht="25.5">
      <c r="A262" s="28" t="s">
        <v>43</v>
      </c>
      <c r="E262" s="29" t="s">
        <v>507</v>
      </c>
    </row>
    <row r="263" spans="1:5" ht="12.75">
      <c r="A263" s="30" t="s">
        <v>45</v>
      </c>
      <c r="E263" s="31" t="s">
        <v>508</v>
      </c>
    </row>
    <row r="264" spans="1:5" ht="63.75">
      <c r="A264" t="s">
        <v>46</v>
      </c>
      <c r="E264" s="29" t="s">
        <v>451</v>
      </c>
    </row>
    <row r="265" spans="1:16" ht="25.5">
      <c r="A265" s="18" t="s">
        <v>38</v>
      </c>
      <c s="23" t="s">
        <v>509</v>
      </c>
      <c s="23" t="s">
        <v>505</v>
      </c>
      <c s="18" t="s">
        <v>198</v>
      </c>
      <c s="24" t="s">
        <v>506</v>
      </c>
      <c s="25" t="s">
        <v>249</v>
      </c>
      <c s="26">
        <v>34</v>
      </c>
      <c s="27">
        <v>0</v>
      </c>
      <c s="27">
        <f>ROUND(ROUND(H265,2)*ROUND(G265,3),2)</f>
      </c>
      <c r="O265">
        <f>(I265*21)/100</f>
      </c>
      <c t="s">
        <v>16</v>
      </c>
    </row>
    <row r="266" spans="1:5" ht="25.5">
      <c r="A266" s="28" t="s">
        <v>43</v>
      </c>
      <c r="E266" s="29" t="s">
        <v>510</v>
      </c>
    </row>
    <row r="267" spans="1:5" ht="38.25">
      <c r="A267" s="30" t="s">
        <v>45</v>
      </c>
      <c r="E267" s="31" t="s">
        <v>511</v>
      </c>
    </row>
    <row r="268" spans="1:5" ht="63.75">
      <c r="A268" t="s">
        <v>46</v>
      </c>
      <c r="E268" s="29" t="s">
        <v>451</v>
      </c>
    </row>
    <row r="269" spans="1:16" ht="25.5">
      <c r="A269" s="18" t="s">
        <v>38</v>
      </c>
      <c s="23" t="s">
        <v>512</v>
      </c>
      <c s="23" t="s">
        <v>505</v>
      </c>
      <c s="18" t="s">
        <v>315</v>
      </c>
      <c s="24" t="s">
        <v>506</v>
      </c>
      <c s="25" t="s">
        <v>249</v>
      </c>
      <c s="26">
        <v>2</v>
      </c>
      <c s="27">
        <v>0</v>
      </c>
      <c s="27">
        <f>ROUND(ROUND(H269,2)*ROUND(G269,3),2)</f>
      </c>
      <c r="O269">
        <f>(I269*21)/100</f>
      </c>
      <c t="s">
        <v>16</v>
      </c>
    </row>
    <row r="270" spans="1:5" ht="25.5">
      <c r="A270" s="28" t="s">
        <v>43</v>
      </c>
      <c r="E270" s="29" t="s">
        <v>513</v>
      </c>
    </row>
    <row r="271" spans="1:5" ht="12.75">
      <c r="A271" s="30" t="s">
        <v>45</v>
      </c>
      <c r="E271" s="31" t="s">
        <v>514</v>
      </c>
    </row>
    <row r="272" spans="1:5" ht="63.75">
      <c r="A272" t="s">
        <v>46</v>
      </c>
      <c r="E272" s="29" t="s">
        <v>451</v>
      </c>
    </row>
    <row r="273" spans="1:16" ht="12.75">
      <c r="A273" s="18" t="s">
        <v>38</v>
      </c>
      <c s="23" t="s">
        <v>515</v>
      </c>
      <c s="23" t="s">
        <v>516</v>
      </c>
      <c s="18" t="s">
        <v>193</v>
      </c>
      <c s="24" t="s">
        <v>517</v>
      </c>
      <c s="25" t="s">
        <v>249</v>
      </c>
      <c s="26">
        <v>18</v>
      </c>
      <c s="27">
        <v>0</v>
      </c>
      <c s="27">
        <f>ROUND(ROUND(H273,2)*ROUND(G273,3),2)</f>
      </c>
      <c r="O273">
        <f>(I273*21)/100</f>
      </c>
      <c t="s">
        <v>16</v>
      </c>
    </row>
    <row r="274" spans="1:5" ht="25.5">
      <c r="A274" s="28" t="s">
        <v>43</v>
      </c>
      <c r="E274" s="29" t="s">
        <v>518</v>
      </c>
    </row>
    <row r="275" spans="1:5" ht="12.75">
      <c r="A275" s="30" t="s">
        <v>45</v>
      </c>
      <c r="E275" s="31" t="s">
        <v>519</v>
      </c>
    </row>
    <row r="276" spans="1:5" ht="25.5">
      <c r="A276" t="s">
        <v>46</v>
      </c>
      <c r="E276" s="29" t="s">
        <v>394</v>
      </c>
    </row>
    <row r="277" spans="1:16" ht="12.75">
      <c r="A277" s="18" t="s">
        <v>38</v>
      </c>
      <c s="23" t="s">
        <v>520</v>
      </c>
      <c s="23" t="s">
        <v>516</v>
      </c>
      <c s="18" t="s">
        <v>198</v>
      </c>
      <c s="24" t="s">
        <v>517</v>
      </c>
      <c s="25" t="s">
        <v>249</v>
      </c>
      <c s="26">
        <v>34</v>
      </c>
      <c s="27">
        <v>0</v>
      </c>
      <c s="27">
        <f>ROUND(ROUND(H277,2)*ROUND(G277,3),2)</f>
      </c>
      <c r="O277">
        <f>(I277*21)/100</f>
      </c>
      <c t="s">
        <v>16</v>
      </c>
    </row>
    <row r="278" spans="1:5" ht="25.5">
      <c r="A278" s="28" t="s">
        <v>43</v>
      </c>
      <c r="E278" s="29" t="s">
        <v>521</v>
      </c>
    </row>
    <row r="279" spans="1:5" ht="12.75">
      <c r="A279" s="30" t="s">
        <v>45</v>
      </c>
      <c r="E279" s="31" t="s">
        <v>522</v>
      </c>
    </row>
    <row r="280" spans="1:5" ht="25.5">
      <c r="A280" t="s">
        <v>46</v>
      </c>
      <c r="E280" s="29" t="s">
        <v>394</v>
      </c>
    </row>
    <row r="281" spans="1:16" ht="12.75">
      <c r="A281" s="18" t="s">
        <v>38</v>
      </c>
      <c s="23" t="s">
        <v>523</v>
      </c>
      <c s="23" t="s">
        <v>516</v>
      </c>
      <c s="18" t="s">
        <v>315</v>
      </c>
      <c s="24" t="s">
        <v>517</v>
      </c>
      <c s="25" t="s">
        <v>249</v>
      </c>
      <c s="26">
        <v>2</v>
      </c>
      <c s="27">
        <v>0</v>
      </c>
      <c s="27">
        <f>ROUND(ROUND(H281,2)*ROUND(G281,3),2)</f>
      </c>
      <c r="O281">
        <f>(I281*21)/100</f>
      </c>
      <c t="s">
        <v>16</v>
      </c>
    </row>
    <row r="282" spans="1:5" ht="38.25">
      <c r="A282" s="28" t="s">
        <v>43</v>
      </c>
      <c r="E282" s="29" t="s">
        <v>524</v>
      </c>
    </row>
    <row r="283" spans="1:5" ht="12.75">
      <c r="A283" s="30" t="s">
        <v>45</v>
      </c>
      <c r="E283" s="31" t="s">
        <v>347</v>
      </c>
    </row>
    <row r="284" spans="1:5" ht="25.5">
      <c r="A284" t="s">
        <v>46</v>
      </c>
      <c r="E284" s="29" t="s">
        <v>394</v>
      </c>
    </row>
    <row r="285" spans="1:16" ht="12.75">
      <c r="A285" s="18" t="s">
        <v>38</v>
      </c>
      <c s="23" t="s">
        <v>525</v>
      </c>
      <c s="23" t="s">
        <v>526</v>
      </c>
      <c s="18" t="s">
        <v>193</v>
      </c>
      <c s="24" t="s">
        <v>527</v>
      </c>
      <c s="25" t="s">
        <v>328</v>
      </c>
      <c s="26">
        <v>4032</v>
      </c>
      <c s="27">
        <v>0</v>
      </c>
      <c s="27">
        <f>ROUND(ROUND(H285,2)*ROUND(G285,3),2)</f>
      </c>
      <c r="O285">
        <f>(I285*21)/100</f>
      </c>
      <c t="s">
        <v>16</v>
      </c>
    </row>
    <row r="286" spans="1:5" ht="12.75">
      <c r="A286" s="28" t="s">
        <v>43</v>
      </c>
      <c r="E286" s="29" t="s">
        <v>295</v>
      </c>
    </row>
    <row r="287" spans="1:5" ht="12.75">
      <c r="A287" s="30" t="s">
        <v>45</v>
      </c>
      <c r="E287" s="31" t="s">
        <v>528</v>
      </c>
    </row>
    <row r="288" spans="1:5" ht="25.5">
      <c r="A288" t="s">
        <v>46</v>
      </c>
      <c r="E288" s="29" t="s">
        <v>399</v>
      </c>
    </row>
    <row r="289" spans="1:16" ht="12.75">
      <c r="A289" s="18" t="s">
        <v>38</v>
      </c>
      <c s="23" t="s">
        <v>529</v>
      </c>
      <c s="23" t="s">
        <v>526</v>
      </c>
      <c s="18" t="s">
        <v>198</v>
      </c>
      <c s="24" t="s">
        <v>527</v>
      </c>
      <c s="25" t="s">
        <v>328</v>
      </c>
      <c s="26">
        <v>952</v>
      </c>
      <c s="27">
        <v>0</v>
      </c>
      <c s="27">
        <f>ROUND(ROUND(H289,2)*ROUND(G289,3),2)</f>
      </c>
      <c r="O289">
        <f>(I289*21)/100</f>
      </c>
      <c t="s">
        <v>16</v>
      </c>
    </row>
    <row r="290" spans="1:5" ht="12.75">
      <c r="A290" s="28" t="s">
        <v>43</v>
      </c>
      <c r="E290" s="29" t="s">
        <v>530</v>
      </c>
    </row>
    <row r="291" spans="1:5" ht="12.75">
      <c r="A291" s="30" t="s">
        <v>45</v>
      </c>
      <c r="E291" s="31" t="s">
        <v>531</v>
      </c>
    </row>
    <row r="292" spans="1:5" ht="25.5">
      <c r="A292" t="s">
        <v>46</v>
      </c>
      <c r="E292" s="29" t="s">
        <v>399</v>
      </c>
    </row>
    <row r="293" spans="1:16" ht="12.75">
      <c r="A293" s="18" t="s">
        <v>38</v>
      </c>
      <c s="23" t="s">
        <v>532</v>
      </c>
      <c s="23" t="s">
        <v>526</v>
      </c>
      <c s="18" t="s">
        <v>315</v>
      </c>
      <c s="24" t="s">
        <v>527</v>
      </c>
      <c s="25" t="s">
        <v>328</v>
      </c>
      <c s="26">
        <v>4</v>
      </c>
      <c s="27">
        <v>0</v>
      </c>
      <c s="27">
        <f>ROUND(ROUND(H293,2)*ROUND(G293,3),2)</f>
      </c>
      <c r="O293">
        <f>(I293*21)/100</f>
      </c>
      <c t="s">
        <v>16</v>
      </c>
    </row>
    <row r="294" spans="1:5" ht="25.5">
      <c r="A294" s="28" t="s">
        <v>43</v>
      </c>
      <c r="E294" s="29" t="s">
        <v>533</v>
      </c>
    </row>
    <row r="295" spans="1:5" ht="12.75">
      <c r="A295" s="30" t="s">
        <v>45</v>
      </c>
      <c r="E295" s="31" t="s">
        <v>353</v>
      </c>
    </row>
    <row r="296" spans="1:5" ht="25.5">
      <c r="A296" t="s">
        <v>46</v>
      </c>
      <c r="E296" s="29" t="s">
        <v>399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0+O8+O25+O94+O107+O124+O149+O182+O211+O232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534</v>
      </c>
      <c s="32">
        <f>0+I8+I25+I94+I107+I124+I149+I182+I211+I232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534</v>
      </c>
      <c s="5"/>
      <c s="14" t="s">
        <v>535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8" t="s">
        <v>38</v>
      </c>
      <c s="23" t="s">
        <v>22</v>
      </c>
      <c s="23" t="s">
        <v>106</v>
      </c>
      <c s="18" t="s">
        <v>40</v>
      </c>
      <c s="24" t="s">
        <v>107</v>
      </c>
      <c s="25" t="s">
        <v>108</v>
      </c>
      <c s="26">
        <v>160.999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109</v>
      </c>
    </row>
    <row r="11" spans="1:5" ht="51">
      <c r="A11" s="30" t="s">
        <v>45</v>
      </c>
      <c r="E11" s="31" t="s">
        <v>536</v>
      </c>
    </row>
    <row r="12" spans="1:5" ht="25.5">
      <c r="A12" t="s">
        <v>46</v>
      </c>
      <c r="E12" s="29" t="s">
        <v>111</v>
      </c>
    </row>
    <row r="13" spans="1:16" ht="12.75">
      <c r="A13" s="18" t="s">
        <v>38</v>
      </c>
      <c s="23" t="s">
        <v>16</v>
      </c>
      <c s="23" t="s">
        <v>537</v>
      </c>
      <c s="18" t="s">
        <v>40</v>
      </c>
      <c s="24" t="s">
        <v>107</v>
      </c>
      <c s="25" t="s">
        <v>114</v>
      </c>
      <c s="26">
        <v>495.453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538</v>
      </c>
    </row>
    <row r="15" spans="1:5" ht="89.25">
      <c r="A15" s="30" t="s">
        <v>45</v>
      </c>
      <c r="E15" s="31" t="s">
        <v>539</v>
      </c>
    </row>
    <row r="16" spans="1:5" ht="25.5">
      <c r="A16" t="s">
        <v>46</v>
      </c>
      <c r="E16" s="29" t="s">
        <v>111</v>
      </c>
    </row>
    <row r="17" spans="1:16" ht="12.75">
      <c r="A17" s="18" t="s">
        <v>38</v>
      </c>
      <c s="23" t="s">
        <v>15</v>
      </c>
      <c s="23" t="s">
        <v>112</v>
      </c>
      <c s="18" t="s">
        <v>40</v>
      </c>
      <c s="24" t="s">
        <v>113</v>
      </c>
      <c s="25" t="s">
        <v>114</v>
      </c>
      <c s="26">
        <v>36.276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115</v>
      </c>
    </row>
    <row r="19" spans="1:5" ht="38.25">
      <c r="A19" s="30" t="s">
        <v>45</v>
      </c>
      <c r="E19" s="31" t="s">
        <v>540</v>
      </c>
    </row>
    <row r="20" spans="1:5" ht="25.5">
      <c r="A20" t="s">
        <v>46</v>
      </c>
      <c r="E20" s="29" t="s">
        <v>111</v>
      </c>
    </row>
    <row r="21" spans="1:16" ht="12.75">
      <c r="A21" s="18" t="s">
        <v>38</v>
      </c>
      <c s="23" t="s">
        <v>26</v>
      </c>
      <c s="23" t="s">
        <v>541</v>
      </c>
      <c s="18" t="s">
        <v>40</v>
      </c>
      <c s="24" t="s">
        <v>542</v>
      </c>
      <c s="25" t="s">
        <v>114</v>
      </c>
      <c s="26">
        <v>8.509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543</v>
      </c>
    </row>
    <row r="23" spans="1:5" ht="12.75">
      <c r="A23" s="30" t="s">
        <v>45</v>
      </c>
      <c r="E23" s="31" t="s">
        <v>544</v>
      </c>
    </row>
    <row r="24" spans="1:5" ht="25.5">
      <c r="A24" t="s">
        <v>46</v>
      </c>
      <c r="E24" s="29" t="s">
        <v>111</v>
      </c>
    </row>
    <row r="25" spans="1:18" ht="12.75" customHeight="1">
      <c r="A25" s="5" t="s">
        <v>36</v>
      </c>
      <c s="5"/>
      <c s="35" t="s">
        <v>22</v>
      </c>
      <c s="5"/>
      <c s="21" t="s">
        <v>117</v>
      </c>
      <c s="5"/>
      <c s="5"/>
      <c s="5"/>
      <c s="36">
        <f>0+Q25</f>
      </c>
      <c r="O25">
        <f>0+R25</f>
      </c>
      <c r="Q25">
        <f>0+I26+I30+I34+I38+I42+I46+I50+I54+I58+I62+I66+I70+I74+I78+I82+I86+I90</f>
      </c>
      <c>
        <f>0+O26+O30+O34+O38+O42+O46+O50+O54+O58+O62+O66+O70+O74+O78+O82+O86+O90</f>
      </c>
    </row>
    <row r="26" spans="1:16" ht="25.5">
      <c r="A26" s="18" t="s">
        <v>38</v>
      </c>
      <c s="23" t="s">
        <v>28</v>
      </c>
      <c s="23" t="s">
        <v>545</v>
      </c>
      <c s="18" t="s">
        <v>40</v>
      </c>
      <c s="24" t="s">
        <v>546</v>
      </c>
      <c s="25" t="s">
        <v>108</v>
      </c>
      <c s="26">
        <v>3.669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547</v>
      </c>
    </row>
    <row r="28" spans="1:5" ht="38.25">
      <c r="A28" s="30" t="s">
        <v>45</v>
      </c>
      <c r="E28" s="31" t="s">
        <v>548</v>
      </c>
    </row>
    <row r="29" spans="1:5" ht="63.75">
      <c r="A29" t="s">
        <v>46</v>
      </c>
      <c r="E29" s="29" t="s">
        <v>122</v>
      </c>
    </row>
    <row r="30" spans="1:16" ht="25.5">
      <c r="A30" s="18" t="s">
        <v>38</v>
      </c>
      <c s="23" t="s">
        <v>30</v>
      </c>
      <c s="23" t="s">
        <v>549</v>
      </c>
      <c s="18" t="s">
        <v>40</v>
      </c>
      <c s="24" t="s">
        <v>550</v>
      </c>
      <c s="25" t="s">
        <v>125</v>
      </c>
      <c s="26">
        <v>36.69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135</v>
      </c>
    </row>
    <row r="32" spans="1:5" ht="12.75">
      <c r="A32" s="30" t="s">
        <v>45</v>
      </c>
      <c r="E32" s="31" t="s">
        <v>551</v>
      </c>
    </row>
    <row r="33" spans="1:5" ht="25.5">
      <c r="A33" t="s">
        <v>46</v>
      </c>
      <c r="E33" s="29" t="s">
        <v>128</v>
      </c>
    </row>
    <row r="34" spans="1:16" ht="12.75">
      <c r="A34" s="18" t="s">
        <v>38</v>
      </c>
      <c s="23" t="s">
        <v>137</v>
      </c>
      <c s="23" t="s">
        <v>552</v>
      </c>
      <c s="18" t="s">
        <v>40</v>
      </c>
      <c s="24" t="s">
        <v>553</v>
      </c>
      <c s="25" t="s">
        <v>108</v>
      </c>
      <c s="26">
        <v>0.6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554</v>
      </c>
    </row>
    <row r="36" spans="1:5" ht="12.75">
      <c r="A36" s="30" t="s">
        <v>45</v>
      </c>
      <c r="E36" s="31" t="s">
        <v>555</v>
      </c>
    </row>
    <row r="37" spans="1:5" ht="63.75">
      <c r="A37" t="s">
        <v>46</v>
      </c>
      <c r="E37" s="29" t="s">
        <v>122</v>
      </c>
    </row>
    <row r="38" spans="1:16" ht="12.75">
      <c r="A38" s="18" t="s">
        <v>38</v>
      </c>
      <c s="23" t="s">
        <v>77</v>
      </c>
      <c s="23" t="s">
        <v>556</v>
      </c>
      <c s="18" t="s">
        <v>40</v>
      </c>
      <c s="24" t="s">
        <v>557</v>
      </c>
      <c s="25" t="s">
        <v>125</v>
      </c>
      <c s="26">
        <v>6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558</v>
      </c>
    </row>
    <row r="40" spans="1:5" ht="12.75">
      <c r="A40" s="30" t="s">
        <v>45</v>
      </c>
      <c r="E40" s="31" t="s">
        <v>559</v>
      </c>
    </row>
    <row r="41" spans="1:5" ht="25.5">
      <c r="A41" t="s">
        <v>46</v>
      </c>
      <c r="E41" s="29" t="s">
        <v>128</v>
      </c>
    </row>
    <row r="42" spans="1:16" ht="12.75">
      <c r="A42" s="18" t="s">
        <v>38</v>
      </c>
      <c s="23" t="s">
        <v>33</v>
      </c>
      <c s="23" t="s">
        <v>560</v>
      </c>
      <c s="18" t="s">
        <v>40</v>
      </c>
      <c s="24" t="s">
        <v>561</v>
      </c>
      <c s="25" t="s">
        <v>166</v>
      </c>
      <c s="26">
        <v>37.2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562</v>
      </c>
    </row>
    <row r="44" spans="1:5" ht="12.75">
      <c r="A44" s="30" t="s">
        <v>45</v>
      </c>
      <c r="E44" s="31" t="s">
        <v>563</v>
      </c>
    </row>
    <row r="45" spans="1:5" ht="63.75">
      <c r="A45" t="s">
        <v>46</v>
      </c>
      <c r="E45" s="29" t="s">
        <v>564</v>
      </c>
    </row>
    <row r="46" spans="1:16" ht="25.5">
      <c r="A46" s="18" t="s">
        <v>38</v>
      </c>
      <c s="23" t="s">
        <v>35</v>
      </c>
      <c s="23" t="s">
        <v>118</v>
      </c>
      <c s="18" t="s">
        <v>40</v>
      </c>
      <c s="24" t="s">
        <v>119</v>
      </c>
      <c s="25" t="s">
        <v>108</v>
      </c>
      <c s="26">
        <v>8.546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565</v>
      </c>
    </row>
    <row r="48" spans="1:5" ht="38.25">
      <c r="A48" s="30" t="s">
        <v>45</v>
      </c>
      <c r="E48" s="31" t="s">
        <v>566</v>
      </c>
    </row>
    <row r="49" spans="1:5" ht="63.75">
      <c r="A49" t="s">
        <v>46</v>
      </c>
      <c r="E49" s="29" t="s">
        <v>122</v>
      </c>
    </row>
    <row r="50" spans="1:16" ht="25.5">
      <c r="A50" s="18" t="s">
        <v>38</v>
      </c>
      <c s="23" t="s">
        <v>85</v>
      </c>
      <c s="23" t="s">
        <v>123</v>
      </c>
      <c s="18" t="s">
        <v>40</v>
      </c>
      <c s="24" t="s">
        <v>124</v>
      </c>
      <c s="25" t="s">
        <v>125</v>
      </c>
      <c s="26">
        <v>85.46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126</v>
      </c>
    </row>
    <row r="52" spans="1:5" ht="12.75">
      <c r="A52" s="30" t="s">
        <v>45</v>
      </c>
      <c r="E52" s="31" t="s">
        <v>567</v>
      </c>
    </row>
    <row r="53" spans="1:5" ht="25.5">
      <c r="A53" t="s">
        <v>46</v>
      </c>
      <c r="E53" s="29" t="s">
        <v>128</v>
      </c>
    </row>
    <row r="54" spans="1:16" ht="25.5">
      <c r="A54" s="18" t="s">
        <v>38</v>
      </c>
      <c s="23" t="s">
        <v>88</v>
      </c>
      <c s="23" t="s">
        <v>129</v>
      </c>
      <c s="18" t="s">
        <v>40</v>
      </c>
      <c s="24" t="s">
        <v>130</v>
      </c>
      <c s="25" t="s">
        <v>108</v>
      </c>
      <c s="26">
        <v>12.82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38.25">
      <c r="A56" s="30" t="s">
        <v>45</v>
      </c>
      <c r="E56" s="31" t="s">
        <v>568</v>
      </c>
    </row>
    <row r="57" spans="1:5" ht="63.75">
      <c r="A57" t="s">
        <v>46</v>
      </c>
      <c r="E57" s="29" t="s">
        <v>122</v>
      </c>
    </row>
    <row r="58" spans="1:16" ht="12.75">
      <c r="A58" s="18" t="s">
        <v>38</v>
      </c>
      <c s="23" t="s">
        <v>92</v>
      </c>
      <c s="23" t="s">
        <v>569</v>
      </c>
      <c s="18" t="s">
        <v>40</v>
      </c>
      <c s="24" t="s">
        <v>570</v>
      </c>
      <c s="25" t="s">
        <v>236</v>
      </c>
      <c s="26">
        <v>8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571</v>
      </c>
    </row>
    <row r="61" spans="1:5" ht="63.75">
      <c r="A61" t="s">
        <v>46</v>
      </c>
      <c r="E61" s="29" t="s">
        <v>122</v>
      </c>
    </row>
    <row r="62" spans="1:16" ht="12.75">
      <c r="A62" s="18" t="s">
        <v>38</v>
      </c>
      <c s="23" t="s">
        <v>95</v>
      </c>
      <c s="23" t="s">
        <v>138</v>
      </c>
      <c s="18" t="s">
        <v>40</v>
      </c>
      <c s="24" t="s">
        <v>139</v>
      </c>
      <c s="25" t="s">
        <v>108</v>
      </c>
      <c s="26">
        <v>46.701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572</v>
      </c>
    </row>
    <row r="64" spans="1:5" ht="51">
      <c r="A64" s="30" t="s">
        <v>45</v>
      </c>
      <c r="E64" s="31" t="s">
        <v>573</v>
      </c>
    </row>
    <row r="65" spans="1:5" ht="25.5">
      <c r="A65" t="s">
        <v>46</v>
      </c>
      <c r="E65" s="29" t="s">
        <v>142</v>
      </c>
    </row>
    <row r="66" spans="1:16" ht="12.75">
      <c r="A66" s="18" t="s">
        <v>38</v>
      </c>
      <c s="23" t="s">
        <v>186</v>
      </c>
      <c s="23" t="s">
        <v>148</v>
      </c>
      <c s="18" t="s">
        <v>40</v>
      </c>
      <c s="24" t="s">
        <v>149</v>
      </c>
      <c s="25" t="s">
        <v>108</v>
      </c>
      <c s="26">
        <v>144.755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25.5">
      <c r="A67" s="28" t="s">
        <v>43</v>
      </c>
      <c r="E67" s="29" t="s">
        <v>574</v>
      </c>
    </row>
    <row r="68" spans="1:5" ht="38.25">
      <c r="A68" s="30" t="s">
        <v>45</v>
      </c>
      <c r="E68" s="31" t="s">
        <v>575</v>
      </c>
    </row>
    <row r="69" spans="1:5" ht="369.75">
      <c r="A69" t="s">
        <v>46</v>
      </c>
      <c r="E69" s="29" t="s">
        <v>152</v>
      </c>
    </row>
    <row r="70" spans="1:16" ht="12.75">
      <c r="A70" s="18" t="s">
        <v>38</v>
      </c>
      <c s="23" t="s">
        <v>98</v>
      </c>
      <c s="23" t="s">
        <v>153</v>
      </c>
      <c s="18" t="s">
        <v>40</v>
      </c>
      <c s="24" t="s">
        <v>154</v>
      </c>
      <c s="25" t="s">
        <v>155</v>
      </c>
      <c s="26">
        <v>1447.55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156</v>
      </c>
    </row>
    <row r="72" spans="1:5" ht="12.75">
      <c r="A72" s="30" t="s">
        <v>45</v>
      </c>
      <c r="E72" s="31" t="s">
        <v>576</v>
      </c>
    </row>
    <row r="73" spans="1:5" ht="25.5">
      <c r="A73" t="s">
        <v>46</v>
      </c>
      <c r="E73" s="29" t="s">
        <v>158</v>
      </c>
    </row>
    <row r="74" spans="1:16" ht="12.75">
      <c r="A74" s="18" t="s">
        <v>38</v>
      </c>
      <c s="23" t="s">
        <v>101</v>
      </c>
      <c s="23" t="s">
        <v>577</v>
      </c>
      <c s="18" t="s">
        <v>40</v>
      </c>
      <c s="24" t="s">
        <v>578</v>
      </c>
      <c s="25" t="s">
        <v>236</v>
      </c>
      <c s="26">
        <v>112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579</v>
      </c>
    </row>
    <row r="76" spans="1:5" ht="51">
      <c r="A76" s="30" t="s">
        <v>45</v>
      </c>
      <c r="E76" s="31" t="s">
        <v>580</v>
      </c>
    </row>
    <row r="77" spans="1:5" ht="63.75">
      <c r="A77" t="s">
        <v>46</v>
      </c>
      <c r="E77" s="29" t="s">
        <v>581</v>
      </c>
    </row>
    <row r="78" spans="1:16" ht="12.75">
      <c r="A78" s="18" t="s">
        <v>38</v>
      </c>
      <c s="23" t="s">
        <v>201</v>
      </c>
      <c s="23" t="s">
        <v>582</v>
      </c>
      <c s="18" t="s">
        <v>40</v>
      </c>
      <c s="24" t="s">
        <v>583</v>
      </c>
      <c s="25" t="s">
        <v>108</v>
      </c>
      <c s="26">
        <v>7.698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584</v>
      </c>
    </row>
    <row r="80" spans="1:5" ht="38.25">
      <c r="A80" s="30" t="s">
        <v>45</v>
      </c>
      <c r="E80" s="31" t="s">
        <v>585</v>
      </c>
    </row>
    <row r="81" spans="1:5" ht="318.75">
      <c r="A81" t="s">
        <v>46</v>
      </c>
      <c r="E81" s="29" t="s">
        <v>586</v>
      </c>
    </row>
    <row r="82" spans="1:16" ht="12.75">
      <c r="A82" s="18" t="s">
        <v>38</v>
      </c>
      <c s="23" t="s">
        <v>206</v>
      </c>
      <c s="23" t="s">
        <v>587</v>
      </c>
      <c s="18" t="s">
        <v>40</v>
      </c>
      <c s="24" t="s">
        <v>588</v>
      </c>
      <c s="25" t="s">
        <v>155</v>
      </c>
      <c s="26">
        <v>76.98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589</v>
      </c>
    </row>
    <row r="84" spans="1:5" ht="12.75">
      <c r="A84" s="30" t="s">
        <v>45</v>
      </c>
      <c r="E84" s="31" t="s">
        <v>590</v>
      </c>
    </row>
    <row r="85" spans="1:5" ht="25.5">
      <c r="A85" t="s">
        <v>46</v>
      </c>
      <c r="E85" s="29" t="s">
        <v>158</v>
      </c>
    </row>
    <row r="86" spans="1:16" ht="12.75">
      <c r="A86" s="18" t="s">
        <v>38</v>
      </c>
      <c s="23" t="s">
        <v>208</v>
      </c>
      <c s="23" t="s">
        <v>159</v>
      </c>
      <c s="18" t="s">
        <v>40</v>
      </c>
      <c s="24" t="s">
        <v>160</v>
      </c>
      <c s="25" t="s">
        <v>108</v>
      </c>
      <c s="26">
        <v>160.999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40</v>
      </c>
    </row>
    <row r="88" spans="1:5" ht="51">
      <c r="A88" s="30" t="s">
        <v>45</v>
      </c>
      <c r="E88" s="31" t="s">
        <v>591</v>
      </c>
    </row>
    <row r="89" spans="1:5" ht="191.25">
      <c r="A89" t="s">
        <v>46</v>
      </c>
      <c r="E89" s="29" t="s">
        <v>163</v>
      </c>
    </row>
    <row r="90" spans="1:16" ht="12.75">
      <c r="A90" s="18" t="s">
        <v>38</v>
      </c>
      <c s="23" t="s">
        <v>214</v>
      </c>
      <c s="23" t="s">
        <v>592</v>
      </c>
      <c s="18" t="s">
        <v>40</v>
      </c>
      <c s="24" t="s">
        <v>593</v>
      </c>
      <c s="25" t="s">
        <v>108</v>
      </c>
      <c s="26">
        <v>10.241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594</v>
      </c>
    </row>
    <row r="92" spans="1:5" ht="38.25">
      <c r="A92" s="30" t="s">
        <v>45</v>
      </c>
      <c r="E92" s="31" t="s">
        <v>595</v>
      </c>
    </row>
    <row r="93" spans="1:5" ht="229.5">
      <c r="A93" t="s">
        <v>46</v>
      </c>
      <c r="E93" s="29" t="s">
        <v>596</v>
      </c>
    </row>
    <row r="94" spans="1:18" ht="12.75" customHeight="1">
      <c r="A94" s="5" t="s">
        <v>36</v>
      </c>
      <c s="5"/>
      <c s="35" t="s">
        <v>16</v>
      </c>
      <c s="5"/>
      <c s="21" t="s">
        <v>597</v>
      </c>
      <c s="5"/>
      <c s="5"/>
      <c s="5"/>
      <c s="36">
        <f>0+Q94</f>
      </c>
      <c r="O94">
        <f>0+R94</f>
      </c>
      <c r="Q94">
        <f>0+I95+I99+I103</f>
      </c>
      <c>
        <f>0+O95+O99+O103</f>
      </c>
    </row>
    <row r="95" spans="1:16" ht="12.75">
      <c r="A95" s="18" t="s">
        <v>38</v>
      </c>
      <c s="23" t="s">
        <v>219</v>
      </c>
      <c s="23" t="s">
        <v>598</v>
      </c>
      <c s="18" t="s">
        <v>40</v>
      </c>
      <c s="24" t="s">
        <v>599</v>
      </c>
      <c s="25" t="s">
        <v>108</v>
      </c>
      <c s="26">
        <v>2.016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38.25">
      <c r="A96" s="28" t="s">
        <v>43</v>
      </c>
      <c r="E96" s="29" t="s">
        <v>600</v>
      </c>
    </row>
    <row r="97" spans="1:5" ht="51">
      <c r="A97" s="30" t="s">
        <v>45</v>
      </c>
      <c r="E97" s="31" t="s">
        <v>601</v>
      </c>
    </row>
    <row r="98" spans="1:5" ht="51">
      <c r="A98" t="s">
        <v>46</v>
      </c>
      <c r="E98" s="29" t="s">
        <v>602</v>
      </c>
    </row>
    <row r="99" spans="1:16" ht="12.75">
      <c r="A99" s="18" t="s">
        <v>38</v>
      </c>
      <c s="23" t="s">
        <v>224</v>
      </c>
      <c s="23" t="s">
        <v>603</v>
      </c>
      <c s="18" t="s">
        <v>40</v>
      </c>
      <c s="24" t="s">
        <v>604</v>
      </c>
      <c s="25" t="s">
        <v>236</v>
      </c>
      <c s="26">
        <v>5.97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25.5">
      <c r="A100" s="28" t="s">
        <v>43</v>
      </c>
      <c r="E100" s="29" t="s">
        <v>605</v>
      </c>
    </row>
    <row r="101" spans="1:5" ht="38.25">
      <c r="A101" s="30" t="s">
        <v>45</v>
      </c>
      <c r="E101" s="31" t="s">
        <v>606</v>
      </c>
    </row>
    <row r="102" spans="1:5" ht="63.75">
      <c r="A102" t="s">
        <v>46</v>
      </c>
      <c r="E102" s="29" t="s">
        <v>607</v>
      </c>
    </row>
    <row r="103" spans="1:16" ht="25.5">
      <c r="A103" s="18" t="s">
        <v>38</v>
      </c>
      <c s="23" t="s">
        <v>229</v>
      </c>
      <c s="23" t="s">
        <v>608</v>
      </c>
      <c s="18" t="s">
        <v>40</v>
      </c>
      <c s="24" t="s">
        <v>609</v>
      </c>
      <c s="25" t="s">
        <v>249</v>
      </c>
      <c s="26">
        <v>1904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25.5">
      <c r="A104" s="28" t="s">
        <v>43</v>
      </c>
      <c r="E104" s="29" t="s">
        <v>610</v>
      </c>
    </row>
    <row r="105" spans="1:5" ht="12.75">
      <c r="A105" s="30" t="s">
        <v>45</v>
      </c>
      <c r="E105" s="31" t="s">
        <v>611</v>
      </c>
    </row>
    <row r="106" spans="1:5" ht="63.75">
      <c r="A106" t="s">
        <v>46</v>
      </c>
      <c r="E106" s="29" t="s">
        <v>612</v>
      </c>
    </row>
    <row r="107" spans="1:18" ht="12.75" customHeight="1">
      <c r="A107" s="5" t="s">
        <v>36</v>
      </c>
      <c s="5"/>
      <c s="35" t="s">
        <v>15</v>
      </c>
      <c s="5"/>
      <c s="21" t="s">
        <v>613</v>
      </c>
      <c s="5"/>
      <c s="5"/>
      <c s="5"/>
      <c s="36">
        <f>0+Q107</f>
      </c>
      <c r="O107">
        <f>0+R107</f>
      </c>
      <c r="Q107">
        <f>0+I108+I112+I116+I120</f>
      </c>
      <c>
        <f>0+O108+O112+O116+O120</f>
      </c>
    </row>
    <row r="108" spans="1:16" ht="12.75">
      <c r="A108" s="18" t="s">
        <v>38</v>
      </c>
      <c s="23" t="s">
        <v>233</v>
      </c>
      <c s="23" t="s">
        <v>614</v>
      </c>
      <c s="18" t="s">
        <v>40</v>
      </c>
      <c s="24" t="s">
        <v>615</v>
      </c>
      <c s="25" t="s">
        <v>616</v>
      </c>
      <c s="26">
        <v>854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12.75">
      <c r="A109" s="28" t="s">
        <v>43</v>
      </c>
      <c r="E109" s="29" t="s">
        <v>617</v>
      </c>
    </row>
    <row r="110" spans="1:5" ht="38.25">
      <c r="A110" s="30" t="s">
        <v>45</v>
      </c>
      <c r="E110" s="31" t="s">
        <v>618</v>
      </c>
    </row>
    <row r="111" spans="1:5" ht="25.5">
      <c r="A111" t="s">
        <v>46</v>
      </c>
      <c r="E111" s="29" t="s">
        <v>619</v>
      </c>
    </row>
    <row r="112" spans="1:16" ht="12.75">
      <c r="A112" s="18" t="s">
        <v>38</v>
      </c>
      <c s="23" t="s">
        <v>240</v>
      </c>
      <c s="23" t="s">
        <v>620</v>
      </c>
      <c s="18" t="s">
        <v>40</v>
      </c>
      <c s="24" t="s">
        <v>621</v>
      </c>
      <c s="25" t="s">
        <v>108</v>
      </c>
      <c s="26">
        <v>38.77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25.5">
      <c r="A113" s="28" t="s">
        <v>43</v>
      </c>
      <c r="E113" s="29" t="s">
        <v>622</v>
      </c>
    </row>
    <row r="114" spans="1:5" ht="38.25">
      <c r="A114" s="30" t="s">
        <v>45</v>
      </c>
      <c r="E114" s="31" t="s">
        <v>623</v>
      </c>
    </row>
    <row r="115" spans="1:5" ht="382.5">
      <c r="A115" t="s">
        <v>46</v>
      </c>
      <c r="E115" s="29" t="s">
        <v>624</v>
      </c>
    </row>
    <row r="116" spans="1:16" ht="12.75">
      <c r="A116" s="18" t="s">
        <v>38</v>
      </c>
      <c s="23" t="s">
        <v>246</v>
      </c>
      <c s="23" t="s">
        <v>625</v>
      </c>
      <c s="18" t="s">
        <v>40</v>
      </c>
      <c s="24" t="s">
        <v>626</v>
      </c>
      <c s="25" t="s">
        <v>114</v>
      </c>
      <c s="26">
        <v>6.203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12.75">
      <c r="A117" s="28" t="s">
        <v>43</v>
      </c>
      <c r="E117" s="29" t="s">
        <v>627</v>
      </c>
    </row>
    <row r="118" spans="1:5" ht="12.75">
      <c r="A118" s="30" t="s">
        <v>45</v>
      </c>
      <c r="E118" s="31" t="s">
        <v>628</v>
      </c>
    </row>
    <row r="119" spans="1:5" ht="242.25">
      <c r="A119" t="s">
        <v>46</v>
      </c>
      <c r="E119" s="29" t="s">
        <v>629</v>
      </c>
    </row>
    <row r="120" spans="1:16" ht="12.75">
      <c r="A120" s="18" t="s">
        <v>38</v>
      </c>
      <c s="23" t="s">
        <v>251</v>
      </c>
      <c s="23" t="s">
        <v>630</v>
      </c>
      <c s="18" t="s">
        <v>40</v>
      </c>
      <c s="24" t="s">
        <v>631</v>
      </c>
      <c s="25" t="s">
        <v>108</v>
      </c>
      <c s="26">
        <v>0.684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12.75">
      <c r="A121" s="28" t="s">
        <v>43</v>
      </c>
      <c r="E121" s="29" t="s">
        <v>632</v>
      </c>
    </row>
    <row r="122" spans="1:5" ht="12.75">
      <c r="A122" s="30" t="s">
        <v>45</v>
      </c>
      <c r="E122" s="31" t="s">
        <v>633</v>
      </c>
    </row>
    <row r="123" spans="1:5" ht="229.5">
      <c r="A123" t="s">
        <v>46</v>
      </c>
      <c r="E123" s="29" t="s">
        <v>634</v>
      </c>
    </row>
    <row r="124" spans="1:18" ht="12.75" customHeight="1">
      <c r="A124" s="5" t="s">
        <v>36</v>
      </c>
      <c s="5"/>
      <c s="35" t="s">
        <v>26</v>
      </c>
      <c s="5"/>
      <c s="21" t="s">
        <v>635</v>
      </c>
      <c s="5"/>
      <c s="5"/>
      <c s="5"/>
      <c s="36">
        <f>0+Q124</f>
      </c>
      <c r="O124">
        <f>0+R124</f>
      </c>
      <c r="Q124">
        <f>0+I125+I129+I133+I137+I141+I145</f>
      </c>
      <c>
        <f>0+O125+O129+O133+O137+O141+O145</f>
      </c>
    </row>
    <row r="125" spans="1:16" ht="12.75">
      <c r="A125" s="18" t="s">
        <v>38</v>
      </c>
      <c s="23" t="s">
        <v>257</v>
      </c>
      <c s="23" t="s">
        <v>636</v>
      </c>
      <c s="18" t="s">
        <v>40</v>
      </c>
      <c s="24" t="s">
        <v>637</v>
      </c>
      <c s="25" t="s">
        <v>108</v>
      </c>
      <c s="26">
        <v>6.45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12.75">
      <c r="A126" s="28" t="s">
        <v>43</v>
      </c>
      <c r="E126" s="29" t="s">
        <v>638</v>
      </c>
    </row>
    <row r="127" spans="1:5" ht="12.75">
      <c r="A127" s="30" t="s">
        <v>45</v>
      </c>
      <c r="E127" s="31" t="s">
        <v>639</v>
      </c>
    </row>
    <row r="128" spans="1:5" ht="229.5">
      <c r="A128" t="s">
        <v>46</v>
      </c>
      <c r="E128" s="29" t="s">
        <v>634</v>
      </c>
    </row>
    <row r="129" spans="1:16" ht="12.75">
      <c r="A129" s="18" t="s">
        <v>38</v>
      </c>
      <c s="23" t="s">
        <v>263</v>
      </c>
      <c s="23" t="s">
        <v>640</v>
      </c>
      <c s="18" t="s">
        <v>40</v>
      </c>
      <c s="24" t="s">
        <v>641</v>
      </c>
      <c s="25" t="s">
        <v>108</v>
      </c>
      <c s="26">
        <v>54.537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12.75">
      <c r="A130" s="28" t="s">
        <v>43</v>
      </c>
      <c r="E130" s="29" t="s">
        <v>642</v>
      </c>
    </row>
    <row r="131" spans="1:5" ht="127.5">
      <c r="A131" s="30" t="s">
        <v>45</v>
      </c>
      <c r="E131" s="31" t="s">
        <v>643</v>
      </c>
    </row>
    <row r="132" spans="1:5" ht="369.75">
      <c r="A132" t="s">
        <v>46</v>
      </c>
      <c r="E132" s="29" t="s">
        <v>644</v>
      </c>
    </row>
    <row r="133" spans="1:16" ht="12.75">
      <c r="A133" s="18" t="s">
        <v>38</v>
      </c>
      <c s="23" t="s">
        <v>267</v>
      </c>
      <c s="23" t="s">
        <v>645</v>
      </c>
      <c s="18" t="s">
        <v>40</v>
      </c>
      <c s="24" t="s">
        <v>646</v>
      </c>
      <c s="25" t="s">
        <v>108</v>
      </c>
      <c s="26">
        <v>27.269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647</v>
      </c>
    </row>
    <row r="135" spans="1:5" ht="127.5">
      <c r="A135" s="30" t="s">
        <v>45</v>
      </c>
      <c r="E135" s="31" t="s">
        <v>648</v>
      </c>
    </row>
    <row r="136" spans="1:5" ht="38.25">
      <c r="A136" t="s">
        <v>46</v>
      </c>
      <c r="E136" s="29" t="s">
        <v>649</v>
      </c>
    </row>
    <row r="137" spans="1:16" ht="12.75">
      <c r="A137" s="18" t="s">
        <v>38</v>
      </c>
      <c s="23" t="s">
        <v>271</v>
      </c>
      <c s="23" t="s">
        <v>650</v>
      </c>
      <c s="18" t="s">
        <v>40</v>
      </c>
      <c s="24" t="s">
        <v>651</v>
      </c>
      <c s="25" t="s">
        <v>108</v>
      </c>
      <c s="26">
        <v>76.16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652</v>
      </c>
    </row>
    <row r="139" spans="1:5" ht="12.75">
      <c r="A139" s="30" t="s">
        <v>45</v>
      </c>
      <c r="E139" s="31" t="s">
        <v>653</v>
      </c>
    </row>
    <row r="140" spans="1:5" ht="369.75">
      <c r="A140" t="s">
        <v>46</v>
      </c>
      <c r="E140" s="29" t="s">
        <v>644</v>
      </c>
    </row>
    <row r="141" spans="1:16" ht="12.75">
      <c r="A141" s="18" t="s">
        <v>38</v>
      </c>
      <c s="23" t="s">
        <v>276</v>
      </c>
      <c s="23" t="s">
        <v>654</v>
      </c>
      <c s="18" t="s">
        <v>40</v>
      </c>
      <c s="24" t="s">
        <v>655</v>
      </c>
      <c s="25" t="s">
        <v>114</v>
      </c>
      <c s="26">
        <v>8.814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12.75">
      <c r="A142" s="28" t="s">
        <v>43</v>
      </c>
      <c r="E142" s="29" t="s">
        <v>656</v>
      </c>
    </row>
    <row r="143" spans="1:5" ht="63.75">
      <c r="A143" s="30" t="s">
        <v>45</v>
      </c>
      <c r="E143" s="31" t="s">
        <v>657</v>
      </c>
    </row>
    <row r="144" spans="1:5" ht="178.5">
      <c r="A144" t="s">
        <v>46</v>
      </c>
      <c r="E144" s="29" t="s">
        <v>658</v>
      </c>
    </row>
    <row r="145" spans="1:16" ht="12.75">
      <c r="A145" s="18" t="s">
        <v>38</v>
      </c>
      <c s="23" t="s">
        <v>390</v>
      </c>
      <c s="23" t="s">
        <v>659</v>
      </c>
      <c s="18" t="s">
        <v>40</v>
      </c>
      <c s="24" t="s">
        <v>660</v>
      </c>
      <c s="25" t="s">
        <v>108</v>
      </c>
      <c s="26">
        <v>61.997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12.75">
      <c r="A146" s="28" t="s">
        <v>43</v>
      </c>
      <c r="E146" s="29" t="s">
        <v>40</v>
      </c>
    </row>
    <row r="147" spans="1:5" ht="102">
      <c r="A147" s="30" t="s">
        <v>45</v>
      </c>
      <c r="E147" s="31" t="s">
        <v>661</v>
      </c>
    </row>
    <row r="148" spans="1:5" ht="102">
      <c r="A148" t="s">
        <v>46</v>
      </c>
      <c r="E148" s="29" t="s">
        <v>662</v>
      </c>
    </row>
    <row r="149" spans="1:18" ht="12.75" customHeight="1">
      <c r="A149" s="5" t="s">
        <v>36</v>
      </c>
      <c s="5"/>
      <c s="35" t="s">
        <v>28</v>
      </c>
      <c s="5"/>
      <c s="21" t="s">
        <v>185</v>
      </c>
      <c s="5"/>
      <c s="5"/>
      <c s="5"/>
      <c s="36">
        <f>0+Q149</f>
      </c>
      <c r="O149">
        <f>0+R149</f>
      </c>
      <c r="Q149">
        <f>0+I150+I154+I158+I162+I166+I170+I174+I178</f>
      </c>
      <c>
        <f>0+O150+O154+O158+O162+O166+O170+O174+O178</f>
      </c>
    </row>
    <row r="150" spans="1:16" ht="12.75">
      <c r="A150" s="18" t="s">
        <v>38</v>
      </c>
      <c s="23" t="s">
        <v>395</v>
      </c>
      <c s="23" t="s">
        <v>187</v>
      </c>
      <c s="18" t="s">
        <v>40</v>
      </c>
      <c s="24" t="s">
        <v>188</v>
      </c>
      <c s="25" t="s">
        <v>166</v>
      </c>
      <c s="26">
        <v>200.772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12.75">
      <c r="A151" s="28" t="s">
        <v>43</v>
      </c>
      <c r="E151" s="29" t="s">
        <v>663</v>
      </c>
    </row>
    <row r="152" spans="1:5" ht="38.25">
      <c r="A152" s="30" t="s">
        <v>45</v>
      </c>
      <c r="E152" s="31" t="s">
        <v>664</v>
      </c>
    </row>
    <row r="153" spans="1:5" ht="51">
      <c r="A153" t="s">
        <v>46</v>
      </c>
      <c r="E153" s="29" t="s">
        <v>191</v>
      </c>
    </row>
    <row r="154" spans="1:16" ht="12.75">
      <c r="A154" s="18" t="s">
        <v>38</v>
      </c>
      <c s="23" t="s">
        <v>400</v>
      </c>
      <c s="23" t="s">
        <v>192</v>
      </c>
      <c s="18" t="s">
        <v>40</v>
      </c>
      <c s="24" t="s">
        <v>194</v>
      </c>
      <c s="25" t="s">
        <v>166</v>
      </c>
      <c s="26">
        <v>100.386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12.75">
      <c r="A155" s="28" t="s">
        <v>43</v>
      </c>
      <c r="E155" s="29" t="s">
        <v>665</v>
      </c>
    </row>
    <row r="156" spans="1:5" ht="38.25">
      <c r="A156" s="30" t="s">
        <v>45</v>
      </c>
      <c r="E156" s="31" t="s">
        <v>666</v>
      </c>
    </row>
    <row r="157" spans="1:5" ht="51">
      <c r="A157" t="s">
        <v>46</v>
      </c>
      <c r="E157" s="29" t="s">
        <v>197</v>
      </c>
    </row>
    <row r="158" spans="1:16" ht="12.75">
      <c r="A158" s="18" t="s">
        <v>38</v>
      </c>
      <c s="23" t="s">
        <v>403</v>
      </c>
      <c s="23" t="s">
        <v>202</v>
      </c>
      <c s="18" t="s">
        <v>193</v>
      </c>
      <c s="24" t="s">
        <v>203</v>
      </c>
      <c s="25" t="s">
        <v>166</v>
      </c>
      <c s="26">
        <v>564.486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12.75">
      <c r="A159" s="28" t="s">
        <v>43</v>
      </c>
      <c r="E159" s="29" t="s">
        <v>204</v>
      </c>
    </row>
    <row r="160" spans="1:5" ht="51">
      <c r="A160" s="30" t="s">
        <v>45</v>
      </c>
      <c r="E160" s="31" t="s">
        <v>667</v>
      </c>
    </row>
    <row r="161" spans="1:5" ht="51">
      <c r="A161" t="s">
        <v>46</v>
      </c>
      <c r="E161" s="29" t="s">
        <v>197</v>
      </c>
    </row>
    <row r="162" spans="1:16" ht="12.75">
      <c r="A162" s="18" t="s">
        <v>38</v>
      </c>
      <c s="23" t="s">
        <v>407</v>
      </c>
      <c s="23" t="s">
        <v>202</v>
      </c>
      <c s="18" t="s">
        <v>198</v>
      </c>
      <c s="24" t="s">
        <v>203</v>
      </c>
      <c s="25" t="s">
        <v>166</v>
      </c>
      <c s="26">
        <v>98.669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12.75">
      <c r="A163" s="28" t="s">
        <v>43</v>
      </c>
      <c r="E163" s="29" t="s">
        <v>207</v>
      </c>
    </row>
    <row r="164" spans="1:5" ht="38.25">
      <c r="A164" s="30" t="s">
        <v>45</v>
      </c>
      <c r="E164" s="31" t="s">
        <v>668</v>
      </c>
    </row>
    <row r="165" spans="1:5" ht="51">
      <c r="A165" t="s">
        <v>46</v>
      </c>
      <c r="E165" s="29" t="s">
        <v>197</v>
      </c>
    </row>
    <row r="166" spans="1:16" ht="12.75">
      <c r="A166" s="18" t="s">
        <v>38</v>
      </c>
      <c s="23" t="s">
        <v>411</v>
      </c>
      <c s="23" t="s">
        <v>215</v>
      </c>
      <c s="18" t="s">
        <v>40</v>
      </c>
      <c s="24" t="s">
        <v>216</v>
      </c>
      <c s="25" t="s">
        <v>166</v>
      </c>
      <c s="26">
        <v>564.486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25.5">
      <c r="A167" s="28" t="s">
        <v>43</v>
      </c>
      <c r="E167" s="29" t="s">
        <v>669</v>
      </c>
    </row>
    <row r="168" spans="1:5" ht="51">
      <c r="A168" s="30" t="s">
        <v>45</v>
      </c>
      <c r="E168" s="31" t="s">
        <v>667</v>
      </c>
    </row>
    <row r="169" spans="1:5" ht="140.25">
      <c r="A169" t="s">
        <v>46</v>
      </c>
      <c r="E169" s="29" t="s">
        <v>218</v>
      </c>
    </row>
    <row r="170" spans="1:16" ht="12.75">
      <c r="A170" s="18" t="s">
        <v>38</v>
      </c>
      <c s="23" t="s">
        <v>415</v>
      </c>
      <c s="23" t="s">
        <v>670</v>
      </c>
      <c s="18" t="s">
        <v>40</v>
      </c>
      <c s="24" t="s">
        <v>671</v>
      </c>
      <c s="25" t="s">
        <v>166</v>
      </c>
      <c s="26">
        <v>464.1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12.75">
      <c r="A171" s="28" t="s">
        <v>43</v>
      </c>
      <c r="E171" s="29" t="s">
        <v>672</v>
      </c>
    </row>
    <row r="172" spans="1:5" ht="12.75">
      <c r="A172" s="30" t="s">
        <v>45</v>
      </c>
      <c r="E172" s="31" t="s">
        <v>673</v>
      </c>
    </row>
    <row r="173" spans="1:5" ht="140.25">
      <c r="A173" t="s">
        <v>46</v>
      </c>
      <c r="E173" s="29" t="s">
        <v>218</v>
      </c>
    </row>
    <row r="174" spans="1:16" ht="12.75">
      <c r="A174" s="18" t="s">
        <v>38</v>
      </c>
      <c s="23" t="s">
        <v>419</v>
      </c>
      <c s="23" t="s">
        <v>674</v>
      </c>
      <c s="18" t="s">
        <v>40</v>
      </c>
      <c s="24" t="s">
        <v>675</v>
      </c>
      <c s="25" t="s">
        <v>166</v>
      </c>
      <c s="26">
        <v>100.386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12.75">
      <c r="A175" s="28" t="s">
        <v>43</v>
      </c>
      <c r="E175" s="29" t="s">
        <v>676</v>
      </c>
    </row>
    <row r="176" spans="1:5" ht="38.25">
      <c r="A176" s="30" t="s">
        <v>45</v>
      </c>
      <c r="E176" s="31" t="s">
        <v>666</v>
      </c>
    </row>
    <row r="177" spans="1:5" ht="140.25">
      <c r="A177" t="s">
        <v>46</v>
      </c>
      <c r="E177" s="29" t="s">
        <v>218</v>
      </c>
    </row>
    <row r="178" spans="1:16" ht="12.75">
      <c r="A178" s="18" t="s">
        <v>38</v>
      </c>
      <c s="23" t="s">
        <v>423</v>
      </c>
      <c s="23" t="s">
        <v>677</v>
      </c>
      <c s="18" t="s">
        <v>40</v>
      </c>
      <c s="24" t="s">
        <v>678</v>
      </c>
      <c s="25" t="s">
        <v>166</v>
      </c>
      <c s="26">
        <v>100.386</v>
      </c>
      <c s="27">
        <v>0</v>
      </c>
      <c s="27">
        <f>ROUND(ROUND(H178,2)*ROUND(G178,3),2)</f>
      </c>
      <c r="O178">
        <f>(I178*21)/100</f>
      </c>
      <c t="s">
        <v>16</v>
      </c>
    </row>
    <row r="179" spans="1:5" ht="12.75">
      <c r="A179" s="28" t="s">
        <v>43</v>
      </c>
      <c r="E179" s="29" t="s">
        <v>679</v>
      </c>
    </row>
    <row r="180" spans="1:5" ht="38.25">
      <c r="A180" s="30" t="s">
        <v>45</v>
      </c>
      <c r="E180" s="31" t="s">
        <v>666</v>
      </c>
    </row>
    <row r="181" spans="1:5" ht="140.25">
      <c r="A181" t="s">
        <v>46</v>
      </c>
      <c r="E181" s="29" t="s">
        <v>218</v>
      </c>
    </row>
    <row r="182" spans="1:18" ht="12.75" customHeight="1">
      <c r="A182" s="5" t="s">
        <v>36</v>
      </c>
      <c s="5"/>
      <c s="35" t="s">
        <v>30</v>
      </c>
      <c s="5"/>
      <c s="21" t="s">
        <v>680</v>
      </c>
      <c s="5"/>
      <c s="5"/>
      <c s="5"/>
      <c s="36">
        <f>0+Q182</f>
      </c>
      <c r="O182">
        <f>0+R182</f>
      </c>
      <c r="Q182">
        <f>0+I183+I187+I191+I195+I199+I203+I207</f>
      </c>
      <c>
        <f>0+O183+O187+O191+O195+O199+O203+O207</f>
      </c>
    </row>
    <row r="183" spans="1:16" ht="25.5">
      <c r="A183" s="18" t="s">
        <v>38</v>
      </c>
      <c s="23" t="s">
        <v>427</v>
      </c>
      <c s="23" t="s">
        <v>681</v>
      </c>
      <c s="18" t="s">
        <v>40</v>
      </c>
      <c s="24" t="s">
        <v>682</v>
      </c>
      <c s="25" t="s">
        <v>166</v>
      </c>
      <c s="26">
        <v>920.599</v>
      </c>
      <c s="27">
        <v>0</v>
      </c>
      <c s="27">
        <f>ROUND(ROUND(H183,2)*ROUND(G183,3),2)</f>
      </c>
      <c r="O183">
        <f>(I183*21)/100</f>
      </c>
      <c t="s">
        <v>16</v>
      </c>
    </row>
    <row r="184" spans="1:5" ht="38.25">
      <c r="A184" s="28" t="s">
        <v>43</v>
      </c>
      <c r="E184" s="29" t="s">
        <v>683</v>
      </c>
    </row>
    <row r="185" spans="1:5" ht="89.25">
      <c r="A185" s="30" t="s">
        <v>45</v>
      </c>
      <c r="E185" s="31" t="s">
        <v>684</v>
      </c>
    </row>
    <row r="186" spans="1:5" ht="76.5">
      <c r="A186" t="s">
        <v>46</v>
      </c>
      <c r="E186" s="29" t="s">
        <v>685</v>
      </c>
    </row>
    <row r="187" spans="1:16" ht="25.5">
      <c r="A187" s="18" t="s">
        <v>38</v>
      </c>
      <c s="23" t="s">
        <v>431</v>
      </c>
      <c s="23" t="s">
        <v>686</v>
      </c>
      <c s="18" t="s">
        <v>193</v>
      </c>
      <c s="24" t="s">
        <v>687</v>
      </c>
      <c s="25" t="s">
        <v>166</v>
      </c>
      <c s="26">
        <v>230.151</v>
      </c>
      <c s="27">
        <v>0</v>
      </c>
      <c s="27">
        <f>ROUND(ROUND(H187,2)*ROUND(G187,3),2)</f>
      </c>
      <c r="O187">
        <f>(I187*21)/100</f>
      </c>
      <c t="s">
        <v>16</v>
      </c>
    </row>
    <row r="188" spans="1:5" ht="38.25">
      <c r="A188" s="28" t="s">
        <v>43</v>
      </c>
      <c r="E188" s="29" t="s">
        <v>683</v>
      </c>
    </row>
    <row r="189" spans="1:5" ht="89.25">
      <c r="A189" s="30" t="s">
        <v>45</v>
      </c>
      <c r="E189" s="31" t="s">
        <v>688</v>
      </c>
    </row>
    <row r="190" spans="1:5" ht="76.5">
      <c r="A190" t="s">
        <v>46</v>
      </c>
      <c r="E190" s="29" t="s">
        <v>685</v>
      </c>
    </row>
    <row r="191" spans="1:16" ht="25.5">
      <c r="A191" s="18" t="s">
        <v>38</v>
      </c>
      <c s="23" t="s">
        <v>434</v>
      </c>
      <c s="23" t="s">
        <v>686</v>
      </c>
      <c s="18" t="s">
        <v>198</v>
      </c>
      <c s="24" t="s">
        <v>687</v>
      </c>
      <c s="25" t="s">
        <v>166</v>
      </c>
      <c s="26">
        <v>10.963</v>
      </c>
      <c s="27">
        <v>0</v>
      </c>
      <c s="27">
        <f>ROUND(ROUND(H191,2)*ROUND(G191,3),2)</f>
      </c>
      <c r="O191">
        <f>(I191*21)/100</f>
      </c>
      <c t="s">
        <v>16</v>
      </c>
    </row>
    <row r="192" spans="1:5" ht="25.5">
      <c r="A192" s="28" t="s">
        <v>43</v>
      </c>
      <c r="E192" s="29" t="s">
        <v>689</v>
      </c>
    </row>
    <row r="193" spans="1:5" ht="38.25">
      <c r="A193" s="30" t="s">
        <v>45</v>
      </c>
      <c r="E193" s="31" t="s">
        <v>690</v>
      </c>
    </row>
    <row r="194" spans="1:5" ht="76.5">
      <c r="A194" t="s">
        <v>46</v>
      </c>
      <c r="E194" s="29" t="s">
        <v>685</v>
      </c>
    </row>
    <row r="195" spans="1:16" ht="12.75">
      <c r="A195" s="18" t="s">
        <v>38</v>
      </c>
      <c s="23" t="s">
        <v>439</v>
      </c>
      <c s="23" t="s">
        <v>691</v>
      </c>
      <c s="18" t="s">
        <v>40</v>
      </c>
      <c s="24" t="s">
        <v>692</v>
      </c>
      <c s="25" t="s">
        <v>166</v>
      </c>
      <c s="26">
        <v>16.445</v>
      </c>
      <c s="27">
        <v>0</v>
      </c>
      <c s="27">
        <f>ROUND(ROUND(H195,2)*ROUND(G195,3),2)</f>
      </c>
      <c r="O195">
        <f>(I195*21)/100</f>
      </c>
      <c t="s">
        <v>16</v>
      </c>
    </row>
    <row r="196" spans="1:5" ht="25.5">
      <c r="A196" s="28" t="s">
        <v>43</v>
      </c>
      <c r="E196" s="29" t="s">
        <v>689</v>
      </c>
    </row>
    <row r="197" spans="1:5" ht="38.25">
      <c r="A197" s="30" t="s">
        <v>45</v>
      </c>
      <c r="E197" s="31" t="s">
        <v>693</v>
      </c>
    </row>
    <row r="198" spans="1:5" ht="76.5">
      <c r="A198" t="s">
        <v>46</v>
      </c>
      <c r="E198" s="29" t="s">
        <v>685</v>
      </c>
    </row>
    <row r="199" spans="1:16" ht="25.5">
      <c r="A199" s="18" t="s">
        <v>38</v>
      </c>
      <c s="23" t="s">
        <v>443</v>
      </c>
      <c s="23" t="s">
        <v>694</v>
      </c>
      <c s="18" t="s">
        <v>40</v>
      </c>
      <c s="24" t="s">
        <v>695</v>
      </c>
      <c s="25" t="s">
        <v>166</v>
      </c>
      <c s="26">
        <v>535.5</v>
      </c>
      <c s="27">
        <v>0</v>
      </c>
      <c s="27">
        <f>ROUND(ROUND(H199,2)*ROUND(G199,3),2)</f>
      </c>
      <c r="O199">
        <f>(I199*21)/100</f>
      </c>
      <c t="s">
        <v>16</v>
      </c>
    </row>
    <row r="200" spans="1:5" ht="12.75">
      <c r="A200" s="28" t="s">
        <v>43</v>
      </c>
      <c r="E200" s="29" t="s">
        <v>696</v>
      </c>
    </row>
    <row r="201" spans="1:5" ht="12.75">
      <c r="A201" s="30" t="s">
        <v>45</v>
      </c>
      <c r="E201" s="31" t="s">
        <v>697</v>
      </c>
    </row>
    <row r="202" spans="1:5" ht="76.5">
      <c r="A202" t="s">
        <v>46</v>
      </c>
      <c r="E202" s="29" t="s">
        <v>685</v>
      </c>
    </row>
    <row r="203" spans="1:16" ht="12.75">
      <c r="A203" s="18" t="s">
        <v>38</v>
      </c>
      <c s="23" t="s">
        <v>447</v>
      </c>
      <c s="23" t="s">
        <v>698</v>
      </c>
      <c s="18" t="s">
        <v>40</v>
      </c>
      <c s="24" t="s">
        <v>699</v>
      </c>
      <c s="25" t="s">
        <v>166</v>
      </c>
      <c s="26">
        <v>535.5</v>
      </c>
      <c s="27">
        <v>0</v>
      </c>
      <c s="27">
        <f>ROUND(ROUND(H203,2)*ROUND(G203,3),2)</f>
      </c>
      <c r="O203">
        <f>(I203*21)/100</f>
      </c>
      <c t="s">
        <v>16</v>
      </c>
    </row>
    <row r="204" spans="1:5" ht="12.75">
      <c r="A204" s="28" t="s">
        <v>43</v>
      </c>
      <c r="E204" s="29" t="s">
        <v>700</v>
      </c>
    </row>
    <row r="205" spans="1:5" ht="12.75">
      <c r="A205" s="30" t="s">
        <v>45</v>
      </c>
      <c r="E205" s="31" t="s">
        <v>701</v>
      </c>
    </row>
    <row r="206" spans="1:5" ht="76.5">
      <c r="A206" t="s">
        <v>46</v>
      </c>
      <c r="E206" s="29" t="s">
        <v>685</v>
      </c>
    </row>
    <row r="207" spans="1:16" ht="12.75">
      <c r="A207" s="18" t="s">
        <v>38</v>
      </c>
      <c s="23" t="s">
        <v>452</v>
      </c>
      <c s="23" t="s">
        <v>702</v>
      </c>
      <c s="18" t="s">
        <v>40</v>
      </c>
      <c s="24" t="s">
        <v>703</v>
      </c>
      <c s="25" t="s">
        <v>166</v>
      </c>
      <c s="26">
        <v>1017.454</v>
      </c>
      <c s="27">
        <v>0</v>
      </c>
      <c s="27">
        <f>ROUND(ROUND(H207,2)*ROUND(G207,3),2)</f>
      </c>
      <c r="O207">
        <f>(I207*21)/100</f>
      </c>
      <c t="s">
        <v>16</v>
      </c>
    </row>
    <row r="208" spans="1:5" ht="12.75">
      <c r="A208" s="28" t="s">
        <v>43</v>
      </c>
      <c r="E208" s="29" t="s">
        <v>704</v>
      </c>
    </row>
    <row r="209" spans="1:5" ht="89.25">
      <c r="A209" s="30" t="s">
        <v>45</v>
      </c>
      <c r="E209" s="31" t="s">
        <v>705</v>
      </c>
    </row>
    <row r="210" spans="1:5" ht="76.5">
      <c r="A210" t="s">
        <v>46</v>
      </c>
      <c r="E210" s="29" t="s">
        <v>685</v>
      </c>
    </row>
    <row r="211" spans="1:18" ht="12.75" customHeight="1">
      <c r="A211" s="5" t="s">
        <v>36</v>
      </c>
      <c s="5"/>
      <c s="35" t="s">
        <v>137</v>
      </c>
      <c s="5"/>
      <c s="21" t="s">
        <v>706</v>
      </c>
      <c s="5"/>
      <c s="5"/>
      <c s="5"/>
      <c s="36">
        <f>0+Q211</f>
      </c>
      <c r="O211">
        <f>0+R211</f>
      </c>
      <c r="Q211">
        <f>0+I212+I216+I220+I224+I228</f>
      </c>
      <c>
        <f>0+O212+O216+O220+O224+O228</f>
      </c>
    </row>
    <row r="212" spans="1:16" ht="25.5">
      <c r="A212" s="18" t="s">
        <v>38</v>
      </c>
      <c s="23" t="s">
        <v>456</v>
      </c>
      <c s="23" t="s">
        <v>707</v>
      </c>
      <c s="18" t="s">
        <v>40</v>
      </c>
      <c s="24" t="s">
        <v>708</v>
      </c>
      <c s="25" t="s">
        <v>166</v>
      </c>
      <c s="26">
        <v>613.5</v>
      </c>
      <c s="27">
        <v>0</v>
      </c>
      <c s="27">
        <f>ROUND(ROUND(H212,2)*ROUND(G212,3),2)</f>
      </c>
      <c r="O212">
        <f>(I212*21)/100</f>
      </c>
      <c t="s">
        <v>16</v>
      </c>
    </row>
    <row r="213" spans="1:5" ht="12.75">
      <c r="A213" s="28" t="s">
        <v>43</v>
      </c>
      <c r="E213" s="29" t="s">
        <v>709</v>
      </c>
    </row>
    <row r="214" spans="1:5" ht="38.25">
      <c r="A214" s="30" t="s">
        <v>45</v>
      </c>
      <c r="E214" s="31" t="s">
        <v>710</v>
      </c>
    </row>
    <row r="215" spans="1:5" ht="204">
      <c r="A215" t="s">
        <v>46</v>
      </c>
      <c r="E215" s="29" t="s">
        <v>711</v>
      </c>
    </row>
    <row r="216" spans="1:16" ht="12.75">
      <c r="A216" s="18" t="s">
        <v>38</v>
      </c>
      <c s="23" t="s">
        <v>460</v>
      </c>
      <c s="23" t="s">
        <v>712</v>
      </c>
      <c s="18" t="s">
        <v>40</v>
      </c>
      <c s="24" t="s">
        <v>713</v>
      </c>
      <c s="25" t="s">
        <v>166</v>
      </c>
      <c s="26">
        <v>89.279</v>
      </c>
      <c s="27">
        <v>0</v>
      </c>
      <c s="27">
        <f>ROUND(ROUND(H216,2)*ROUND(G216,3),2)</f>
      </c>
      <c r="O216">
        <f>(I216*21)/100</f>
      </c>
      <c t="s">
        <v>16</v>
      </c>
    </row>
    <row r="217" spans="1:5" ht="12.75">
      <c r="A217" s="28" t="s">
        <v>43</v>
      </c>
      <c r="E217" s="29" t="s">
        <v>714</v>
      </c>
    </row>
    <row r="218" spans="1:5" ht="38.25">
      <c r="A218" s="30" t="s">
        <v>45</v>
      </c>
      <c r="E218" s="31" t="s">
        <v>715</v>
      </c>
    </row>
    <row r="219" spans="1:5" ht="38.25">
      <c r="A219" t="s">
        <v>46</v>
      </c>
      <c r="E219" s="29" t="s">
        <v>716</v>
      </c>
    </row>
    <row r="220" spans="1:16" ht="12.75">
      <c r="A220" s="18" t="s">
        <v>38</v>
      </c>
      <c s="23" t="s">
        <v>464</v>
      </c>
      <c s="23" t="s">
        <v>717</v>
      </c>
      <c s="18" t="s">
        <v>40</v>
      </c>
      <c s="24" t="s">
        <v>718</v>
      </c>
      <c s="25" t="s">
        <v>166</v>
      </c>
      <c s="26">
        <v>1017.454</v>
      </c>
      <c s="27">
        <v>0</v>
      </c>
      <c s="27">
        <f>ROUND(ROUND(H220,2)*ROUND(G220,3),2)</f>
      </c>
      <c r="O220">
        <f>(I220*21)/100</f>
      </c>
      <c t="s">
        <v>16</v>
      </c>
    </row>
    <row r="221" spans="1:5" ht="12.75">
      <c r="A221" s="28" t="s">
        <v>43</v>
      </c>
      <c r="E221" s="29" t="s">
        <v>719</v>
      </c>
    </row>
    <row r="222" spans="1:5" ht="89.25">
      <c r="A222" s="30" t="s">
        <v>45</v>
      </c>
      <c r="E222" s="31" t="s">
        <v>705</v>
      </c>
    </row>
    <row r="223" spans="1:5" ht="51">
      <c r="A223" t="s">
        <v>46</v>
      </c>
      <c r="E223" s="29" t="s">
        <v>720</v>
      </c>
    </row>
    <row r="224" spans="1:16" ht="12.75">
      <c r="A224" s="18" t="s">
        <v>38</v>
      </c>
      <c s="23" t="s">
        <v>468</v>
      </c>
      <c s="23" t="s">
        <v>721</v>
      </c>
      <c s="18" t="s">
        <v>40</v>
      </c>
      <c s="24" t="s">
        <v>722</v>
      </c>
      <c s="25" t="s">
        <v>166</v>
      </c>
      <c s="26">
        <v>138.995</v>
      </c>
      <c s="27">
        <v>0</v>
      </c>
      <c s="27">
        <f>ROUND(ROUND(H224,2)*ROUND(G224,3),2)</f>
      </c>
      <c r="O224">
        <f>(I224*21)/100</f>
      </c>
      <c t="s">
        <v>16</v>
      </c>
    </row>
    <row r="225" spans="1:5" ht="12.75">
      <c r="A225" s="28" t="s">
        <v>43</v>
      </c>
      <c r="E225" s="29" t="s">
        <v>723</v>
      </c>
    </row>
    <row r="226" spans="1:5" ht="51">
      <c r="A226" s="30" t="s">
        <v>45</v>
      </c>
      <c r="E226" s="31" t="s">
        <v>724</v>
      </c>
    </row>
    <row r="227" spans="1:5" ht="51">
      <c r="A227" t="s">
        <v>46</v>
      </c>
      <c r="E227" s="29" t="s">
        <v>720</v>
      </c>
    </row>
    <row r="228" spans="1:16" ht="12.75">
      <c r="A228" s="18" t="s">
        <v>38</v>
      </c>
      <c s="23" t="s">
        <v>471</v>
      </c>
      <c s="23" t="s">
        <v>725</v>
      </c>
      <c s="18" t="s">
        <v>40</v>
      </c>
      <c s="24" t="s">
        <v>726</v>
      </c>
      <c s="25" t="s">
        <v>166</v>
      </c>
      <c s="26">
        <v>30.575</v>
      </c>
      <c s="27">
        <v>0</v>
      </c>
      <c s="27">
        <f>ROUND(ROUND(H228,2)*ROUND(G228,3),2)</f>
      </c>
      <c r="O228">
        <f>(I228*21)/100</f>
      </c>
      <c t="s">
        <v>16</v>
      </c>
    </row>
    <row r="229" spans="1:5" ht="12.75">
      <c r="A229" s="28" t="s">
        <v>43</v>
      </c>
      <c r="E229" s="29" t="s">
        <v>727</v>
      </c>
    </row>
    <row r="230" spans="1:5" ht="38.25">
      <c r="A230" s="30" t="s">
        <v>45</v>
      </c>
      <c r="E230" s="31" t="s">
        <v>728</v>
      </c>
    </row>
    <row r="231" spans="1:5" ht="51">
      <c r="A231" t="s">
        <v>46</v>
      </c>
      <c r="E231" s="29" t="s">
        <v>720</v>
      </c>
    </row>
    <row r="232" spans="1:18" ht="12.75" customHeight="1">
      <c r="A232" s="5" t="s">
        <v>36</v>
      </c>
      <c s="5"/>
      <c s="35" t="s">
        <v>33</v>
      </c>
      <c s="5"/>
      <c s="21" t="s">
        <v>232</v>
      </c>
      <c s="5"/>
      <c s="5"/>
      <c s="5"/>
      <c s="36">
        <f>0+Q232</f>
      </c>
      <c r="O232">
        <f>0+R232</f>
      </c>
      <c r="Q232">
        <f>0+I233+I237+I241+I245+I249+I253+I257+I261+I265+I269+I273+I277+I281+I285+I289+I293+I297+I301+I305+I309+I313+I317+I321+I325+I329</f>
      </c>
      <c>
        <f>0+O233+O237+O241+O245+O249+O253+O257+O261+O265+O269+O273+O277+O281+O285+O289+O293+O297+O301+O305+O309+O313+O317+O321+O325+O329</f>
      </c>
    </row>
    <row r="233" spans="1:16" ht="12.75">
      <c r="A233" s="18" t="s">
        <v>38</v>
      </c>
      <c s="23" t="s">
        <v>475</v>
      </c>
      <c s="23" t="s">
        <v>729</v>
      </c>
      <c s="18" t="s">
        <v>40</v>
      </c>
      <c s="24" t="s">
        <v>730</v>
      </c>
      <c s="25" t="s">
        <v>236</v>
      </c>
      <c s="26">
        <v>122.3</v>
      </c>
      <c s="27">
        <v>0</v>
      </c>
      <c s="27">
        <f>ROUND(ROUND(H233,2)*ROUND(G233,3),2)</f>
      </c>
      <c r="O233">
        <f>(I233*21)/100</f>
      </c>
      <c t="s">
        <v>16</v>
      </c>
    </row>
    <row r="234" spans="1:5" ht="25.5">
      <c r="A234" s="28" t="s">
        <v>43</v>
      </c>
      <c r="E234" s="29" t="s">
        <v>731</v>
      </c>
    </row>
    <row r="235" spans="1:5" ht="38.25">
      <c r="A235" s="30" t="s">
        <v>45</v>
      </c>
      <c r="E235" s="31" t="s">
        <v>732</v>
      </c>
    </row>
    <row r="236" spans="1:5" ht="38.25">
      <c r="A236" t="s">
        <v>46</v>
      </c>
      <c r="E236" s="29" t="s">
        <v>245</v>
      </c>
    </row>
    <row r="237" spans="1:16" ht="25.5">
      <c r="A237" s="18" t="s">
        <v>38</v>
      </c>
      <c s="23" t="s">
        <v>477</v>
      </c>
      <c s="23" t="s">
        <v>241</v>
      </c>
      <c s="18" t="s">
        <v>40</v>
      </c>
      <c s="24" t="s">
        <v>242</v>
      </c>
      <c s="25" t="s">
        <v>236</v>
      </c>
      <c s="26">
        <v>45.5</v>
      </c>
      <c s="27">
        <v>0</v>
      </c>
      <c s="27">
        <f>ROUND(ROUND(H237,2)*ROUND(G237,3),2)</f>
      </c>
      <c r="O237">
        <f>(I237*21)/100</f>
      </c>
      <c t="s">
        <v>16</v>
      </c>
    </row>
    <row r="238" spans="1:5" ht="25.5">
      <c r="A238" s="28" t="s">
        <v>43</v>
      </c>
      <c r="E238" s="29" t="s">
        <v>733</v>
      </c>
    </row>
    <row r="239" spans="1:5" ht="12.75">
      <c r="A239" s="30" t="s">
        <v>45</v>
      </c>
      <c r="E239" s="31" t="s">
        <v>734</v>
      </c>
    </row>
    <row r="240" spans="1:5" ht="38.25">
      <c r="A240" t="s">
        <v>46</v>
      </c>
      <c r="E240" s="29" t="s">
        <v>245</v>
      </c>
    </row>
    <row r="241" spans="1:16" ht="25.5">
      <c r="A241" s="18" t="s">
        <v>38</v>
      </c>
      <c s="23" t="s">
        <v>482</v>
      </c>
      <c s="23" t="s">
        <v>735</v>
      </c>
      <c s="18" t="s">
        <v>40</v>
      </c>
      <c s="24" t="s">
        <v>736</v>
      </c>
      <c s="25" t="s">
        <v>236</v>
      </c>
      <c s="26">
        <v>48</v>
      </c>
      <c s="27">
        <v>0</v>
      </c>
      <c s="27">
        <f>ROUND(ROUND(H241,2)*ROUND(G241,3),2)</f>
      </c>
      <c r="O241">
        <f>(I241*21)/100</f>
      </c>
      <c t="s">
        <v>16</v>
      </c>
    </row>
    <row r="242" spans="1:5" ht="25.5">
      <c r="A242" s="28" t="s">
        <v>43</v>
      </c>
      <c r="E242" s="29" t="s">
        <v>737</v>
      </c>
    </row>
    <row r="243" spans="1:5" ht="12.75">
      <c r="A243" s="30" t="s">
        <v>45</v>
      </c>
      <c r="E243" s="31" t="s">
        <v>738</v>
      </c>
    </row>
    <row r="244" spans="1:5" ht="127.5">
      <c r="A244" t="s">
        <v>46</v>
      </c>
      <c r="E244" s="29" t="s">
        <v>239</v>
      </c>
    </row>
    <row r="245" spans="1:16" ht="12.75">
      <c r="A245" s="18" t="s">
        <v>38</v>
      </c>
      <c s="23" t="s">
        <v>485</v>
      </c>
      <c s="23" t="s">
        <v>739</v>
      </c>
      <c s="18" t="s">
        <v>40</v>
      </c>
      <c s="24" t="s">
        <v>740</v>
      </c>
      <c s="25" t="s">
        <v>236</v>
      </c>
      <c s="26">
        <v>122.3</v>
      </c>
      <c s="27">
        <v>0</v>
      </c>
      <c s="27">
        <f>ROUND(ROUND(H245,2)*ROUND(G245,3),2)</f>
      </c>
      <c r="O245">
        <f>(I245*21)/100</f>
      </c>
      <c t="s">
        <v>16</v>
      </c>
    </row>
    <row r="246" spans="1:5" ht="25.5">
      <c r="A246" s="28" t="s">
        <v>43</v>
      </c>
      <c r="E246" s="29" t="s">
        <v>741</v>
      </c>
    </row>
    <row r="247" spans="1:5" ht="38.25">
      <c r="A247" s="30" t="s">
        <v>45</v>
      </c>
      <c r="E247" s="31" t="s">
        <v>732</v>
      </c>
    </row>
    <row r="248" spans="1:5" ht="114.75">
      <c r="A248" t="s">
        <v>46</v>
      </c>
      <c r="E248" s="29" t="s">
        <v>742</v>
      </c>
    </row>
    <row r="249" spans="1:16" ht="12.75">
      <c r="A249" s="18" t="s">
        <v>38</v>
      </c>
      <c s="23" t="s">
        <v>489</v>
      </c>
      <c s="23" t="s">
        <v>743</v>
      </c>
      <c s="18" t="s">
        <v>40</v>
      </c>
      <c s="24" t="s">
        <v>744</v>
      </c>
      <c s="25" t="s">
        <v>249</v>
      </c>
      <c s="26">
        <v>2</v>
      </c>
      <c s="27">
        <v>0</v>
      </c>
      <c s="27">
        <f>ROUND(ROUND(H249,2)*ROUND(G249,3),2)</f>
      </c>
      <c r="O249">
        <f>(I249*21)/100</f>
      </c>
      <c t="s">
        <v>16</v>
      </c>
    </row>
    <row r="250" spans="1:5" ht="12.75">
      <c r="A250" s="28" t="s">
        <v>43</v>
      </c>
      <c r="E250" s="29" t="s">
        <v>745</v>
      </c>
    </row>
    <row r="251" spans="1:5" ht="12.75">
      <c r="A251" s="30" t="s">
        <v>45</v>
      </c>
      <c r="E251" s="31" t="s">
        <v>746</v>
      </c>
    </row>
    <row r="252" spans="1:5" ht="25.5">
      <c r="A252" t="s">
        <v>46</v>
      </c>
      <c r="E252" s="29" t="s">
        <v>747</v>
      </c>
    </row>
    <row r="253" spans="1:16" ht="12.75">
      <c r="A253" s="18" t="s">
        <v>38</v>
      </c>
      <c s="23" t="s">
        <v>491</v>
      </c>
      <c s="23" t="s">
        <v>748</v>
      </c>
      <c s="18" t="s">
        <v>40</v>
      </c>
      <c s="24" t="s">
        <v>749</v>
      </c>
      <c s="25" t="s">
        <v>236</v>
      </c>
      <c s="26">
        <v>101.6</v>
      </c>
      <c s="27">
        <v>0</v>
      </c>
      <c s="27">
        <f>ROUND(ROUND(H253,2)*ROUND(G253,3),2)</f>
      </c>
      <c r="O253">
        <f>(I253*21)/100</f>
      </c>
      <c t="s">
        <v>16</v>
      </c>
    </row>
    <row r="254" spans="1:5" ht="12.75">
      <c r="A254" s="28" t="s">
        <v>43</v>
      </c>
      <c r="E254" s="29" t="s">
        <v>750</v>
      </c>
    </row>
    <row r="255" spans="1:5" ht="63.75">
      <c r="A255" s="30" t="s">
        <v>45</v>
      </c>
      <c r="E255" s="31" t="s">
        <v>751</v>
      </c>
    </row>
    <row r="256" spans="1:5" ht="51">
      <c r="A256" t="s">
        <v>46</v>
      </c>
      <c r="E256" s="29" t="s">
        <v>752</v>
      </c>
    </row>
    <row r="257" spans="1:16" ht="12.75">
      <c r="A257" s="18" t="s">
        <v>38</v>
      </c>
      <c s="23" t="s">
        <v>495</v>
      </c>
      <c s="23" t="s">
        <v>753</v>
      </c>
      <c s="18" t="s">
        <v>40</v>
      </c>
      <c s="24" t="s">
        <v>754</v>
      </c>
      <c s="25" t="s">
        <v>236</v>
      </c>
      <c s="26">
        <v>4</v>
      </c>
      <c s="27">
        <v>0</v>
      </c>
      <c s="27">
        <f>ROUND(ROUND(H257,2)*ROUND(G257,3),2)</f>
      </c>
      <c r="O257">
        <f>(I257*21)/100</f>
      </c>
      <c t="s">
        <v>16</v>
      </c>
    </row>
    <row r="258" spans="1:5" ht="12.75">
      <c r="A258" s="28" t="s">
        <v>43</v>
      </c>
      <c r="E258" s="29" t="s">
        <v>755</v>
      </c>
    </row>
    <row r="259" spans="1:5" ht="63.75">
      <c r="A259" s="30" t="s">
        <v>45</v>
      </c>
      <c r="E259" s="31" t="s">
        <v>756</v>
      </c>
    </row>
    <row r="260" spans="1:5" ht="51">
      <c r="A260" t="s">
        <v>46</v>
      </c>
      <c r="E260" s="29" t="s">
        <v>752</v>
      </c>
    </row>
    <row r="261" spans="1:16" ht="12.75">
      <c r="A261" s="18" t="s">
        <v>38</v>
      </c>
      <c s="23" t="s">
        <v>498</v>
      </c>
      <c s="23" t="s">
        <v>272</v>
      </c>
      <c s="18" t="s">
        <v>40</v>
      </c>
      <c s="24" t="s">
        <v>273</v>
      </c>
      <c s="25" t="s">
        <v>236</v>
      </c>
      <c s="26">
        <v>89.84</v>
      </c>
      <c s="27">
        <v>0</v>
      </c>
      <c s="27">
        <f>ROUND(ROUND(H261,2)*ROUND(G261,3),2)</f>
      </c>
      <c r="O261">
        <f>(I261*21)/100</f>
      </c>
      <c t="s">
        <v>16</v>
      </c>
    </row>
    <row r="262" spans="1:5" ht="12.75">
      <c r="A262" s="28" t="s">
        <v>43</v>
      </c>
      <c r="E262" s="29" t="s">
        <v>757</v>
      </c>
    </row>
    <row r="263" spans="1:5" ht="38.25">
      <c r="A263" s="30" t="s">
        <v>45</v>
      </c>
      <c r="E263" s="31" t="s">
        <v>758</v>
      </c>
    </row>
    <row r="264" spans="1:5" ht="25.5">
      <c r="A264" t="s">
        <v>46</v>
      </c>
      <c r="E264" s="29" t="s">
        <v>275</v>
      </c>
    </row>
    <row r="265" spans="1:16" ht="12.75">
      <c r="A265" s="18" t="s">
        <v>38</v>
      </c>
      <c s="23" t="s">
        <v>501</v>
      </c>
      <c s="23" t="s">
        <v>759</v>
      </c>
      <c s="18" t="s">
        <v>40</v>
      </c>
      <c s="24" t="s">
        <v>760</v>
      </c>
      <c s="25" t="s">
        <v>236</v>
      </c>
      <c s="26">
        <v>122.3</v>
      </c>
      <c s="27">
        <v>0</v>
      </c>
      <c s="27">
        <f>ROUND(ROUND(H265,2)*ROUND(G265,3),2)</f>
      </c>
      <c r="O265">
        <f>(I265*21)/100</f>
      </c>
      <c t="s">
        <v>16</v>
      </c>
    </row>
    <row r="266" spans="1:5" ht="12.75">
      <c r="A266" s="28" t="s">
        <v>43</v>
      </c>
      <c r="E266" s="29" t="s">
        <v>761</v>
      </c>
    </row>
    <row r="267" spans="1:5" ht="38.25">
      <c r="A267" s="30" t="s">
        <v>45</v>
      </c>
      <c r="E267" s="31" t="s">
        <v>762</v>
      </c>
    </row>
    <row r="268" spans="1:5" ht="38.25">
      <c r="A268" t="s">
        <v>46</v>
      </c>
      <c r="E268" s="29" t="s">
        <v>281</v>
      </c>
    </row>
    <row r="269" spans="1:16" ht="12.75">
      <c r="A269" s="18" t="s">
        <v>38</v>
      </c>
      <c s="23" t="s">
        <v>504</v>
      </c>
      <c s="23" t="s">
        <v>277</v>
      </c>
      <c s="18" t="s">
        <v>40</v>
      </c>
      <c s="24" t="s">
        <v>278</v>
      </c>
      <c s="25" t="s">
        <v>236</v>
      </c>
      <c s="26">
        <v>89.84</v>
      </c>
      <c s="27">
        <v>0</v>
      </c>
      <c s="27">
        <f>ROUND(ROUND(H269,2)*ROUND(G269,3),2)</f>
      </c>
      <c r="O269">
        <f>(I269*21)/100</f>
      </c>
      <c t="s">
        <v>16</v>
      </c>
    </row>
    <row r="270" spans="1:5" ht="12.75">
      <c r="A270" s="28" t="s">
        <v>43</v>
      </c>
      <c r="E270" s="29" t="s">
        <v>763</v>
      </c>
    </row>
    <row r="271" spans="1:5" ht="38.25">
      <c r="A271" s="30" t="s">
        <v>45</v>
      </c>
      <c r="E271" s="31" t="s">
        <v>764</v>
      </c>
    </row>
    <row r="272" spans="1:5" ht="38.25">
      <c r="A272" t="s">
        <v>46</v>
      </c>
      <c r="E272" s="29" t="s">
        <v>281</v>
      </c>
    </row>
    <row r="273" spans="1:16" ht="12.75">
      <c r="A273" s="18" t="s">
        <v>38</v>
      </c>
      <c s="23" t="s">
        <v>509</v>
      </c>
      <c s="23" t="s">
        <v>765</v>
      </c>
      <c s="18" t="s">
        <v>40</v>
      </c>
      <c s="24" t="s">
        <v>766</v>
      </c>
      <c s="25" t="s">
        <v>236</v>
      </c>
      <c s="26">
        <v>122.3</v>
      </c>
      <c s="27">
        <v>0</v>
      </c>
      <c s="27">
        <f>ROUND(ROUND(H273,2)*ROUND(G273,3),2)</f>
      </c>
      <c r="O273">
        <f>(I273*21)/100</f>
      </c>
      <c t="s">
        <v>16</v>
      </c>
    </row>
    <row r="274" spans="1:5" ht="25.5">
      <c r="A274" s="28" t="s">
        <v>43</v>
      </c>
      <c r="E274" s="29" t="s">
        <v>767</v>
      </c>
    </row>
    <row r="275" spans="1:5" ht="38.25">
      <c r="A275" s="30" t="s">
        <v>45</v>
      </c>
      <c r="E275" s="31" t="s">
        <v>762</v>
      </c>
    </row>
    <row r="276" spans="1:5" ht="25.5">
      <c r="A276" t="s">
        <v>46</v>
      </c>
      <c r="E276" s="29" t="s">
        <v>768</v>
      </c>
    </row>
    <row r="277" spans="1:16" ht="12.75">
      <c r="A277" s="18" t="s">
        <v>38</v>
      </c>
      <c s="23" t="s">
        <v>512</v>
      </c>
      <c s="23" t="s">
        <v>769</v>
      </c>
      <c s="18" t="s">
        <v>40</v>
      </c>
      <c s="24" t="s">
        <v>770</v>
      </c>
      <c s="25" t="s">
        <v>236</v>
      </c>
      <c s="26">
        <v>21.4</v>
      </c>
      <c s="27">
        <v>0</v>
      </c>
      <c s="27">
        <f>ROUND(ROUND(H277,2)*ROUND(G277,3),2)</f>
      </c>
      <c r="O277">
        <f>(I277*21)/100</f>
      </c>
      <c t="s">
        <v>16</v>
      </c>
    </row>
    <row r="278" spans="1:5" ht="12.75">
      <c r="A278" s="28" t="s">
        <v>43</v>
      </c>
      <c r="E278" s="29" t="s">
        <v>40</v>
      </c>
    </row>
    <row r="279" spans="1:5" ht="38.25">
      <c r="A279" s="30" t="s">
        <v>45</v>
      </c>
      <c r="E279" s="31" t="s">
        <v>771</v>
      </c>
    </row>
    <row r="280" spans="1:5" ht="280.5">
      <c r="A280" t="s">
        <v>46</v>
      </c>
      <c r="E280" s="29" t="s">
        <v>772</v>
      </c>
    </row>
    <row r="281" spans="1:16" ht="25.5">
      <c r="A281" s="18" t="s">
        <v>38</v>
      </c>
      <c s="23" t="s">
        <v>515</v>
      </c>
      <c s="23" t="s">
        <v>773</v>
      </c>
      <c s="18" t="s">
        <v>40</v>
      </c>
      <c s="24" t="s">
        <v>774</v>
      </c>
      <c s="25" t="s">
        <v>236</v>
      </c>
      <c s="26">
        <v>85.2</v>
      </c>
      <c s="27">
        <v>0</v>
      </c>
      <c s="27">
        <f>ROUND(ROUND(H281,2)*ROUND(G281,3),2)</f>
      </c>
      <c r="O281">
        <f>(I281*21)/100</f>
      </c>
      <c t="s">
        <v>16</v>
      </c>
    </row>
    <row r="282" spans="1:5" ht="12.75">
      <c r="A282" s="28" t="s">
        <v>43</v>
      </c>
      <c r="E282" s="29" t="s">
        <v>775</v>
      </c>
    </row>
    <row r="283" spans="1:5" ht="63.75">
      <c r="A283" s="30" t="s">
        <v>45</v>
      </c>
      <c r="E283" s="31" t="s">
        <v>776</v>
      </c>
    </row>
    <row r="284" spans="1:5" ht="89.25">
      <c r="A284" t="s">
        <v>46</v>
      </c>
      <c r="E284" s="29" t="s">
        <v>777</v>
      </c>
    </row>
    <row r="285" spans="1:16" ht="12.75">
      <c r="A285" s="18" t="s">
        <v>38</v>
      </c>
      <c s="23" t="s">
        <v>520</v>
      </c>
      <c s="23" t="s">
        <v>778</v>
      </c>
      <c s="18" t="s">
        <v>40</v>
      </c>
      <c s="24" t="s">
        <v>779</v>
      </c>
      <c s="25" t="s">
        <v>249</v>
      </c>
      <c s="26">
        <v>14</v>
      </c>
      <c s="27">
        <v>0</v>
      </c>
      <c s="27">
        <f>ROUND(ROUND(H285,2)*ROUND(G285,3),2)</f>
      </c>
      <c r="O285">
        <f>(I285*21)/100</f>
      </c>
      <c t="s">
        <v>16</v>
      </c>
    </row>
    <row r="286" spans="1:5" ht="25.5">
      <c r="A286" s="28" t="s">
        <v>43</v>
      </c>
      <c r="E286" s="29" t="s">
        <v>780</v>
      </c>
    </row>
    <row r="287" spans="1:5" ht="12.75">
      <c r="A287" s="30" t="s">
        <v>45</v>
      </c>
      <c r="E287" s="31" t="s">
        <v>781</v>
      </c>
    </row>
    <row r="288" spans="1:5" ht="267.75">
      <c r="A288" t="s">
        <v>46</v>
      </c>
      <c r="E288" s="29" t="s">
        <v>782</v>
      </c>
    </row>
    <row r="289" spans="1:16" ht="12.75">
      <c r="A289" s="18" t="s">
        <v>38</v>
      </c>
      <c s="23" t="s">
        <v>523</v>
      </c>
      <c s="23" t="s">
        <v>783</v>
      </c>
      <c s="18" t="s">
        <v>40</v>
      </c>
      <c s="24" t="s">
        <v>784</v>
      </c>
      <c s="25" t="s">
        <v>166</v>
      </c>
      <c s="26">
        <v>1713.658</v>
      </c>
      <c s="27">
        <v>0</v>
      </c>
      <c s="27">
        <f>ROUND(ROUND(H289,2)*ROUND(G289,3),2)</f>
      </c>
      <c r="O289">
        <f>(I289*21)/100</f>
      </c>
      <c t="s">
        <v>16</v>
      </c>
    </row>
    <row r="290" spans="1:5" ht="12.75">
      <c r="A290" s="28" t="s">
        <v>43</v>
      </c>
      <c r="E290" s="29" t="s">
        <v>785</v>
      </c>
    </row>
    <row r="291" spans="1:5" ht="127.5">
      <c r="A291" s="30" t="s">
        <v>45</v>
      </c>
      <c r="E291" s="31" t="s">
        <v>786</v>
      </c>
    </row>
    <row r="292" spans="1:5" ht="25.5">
      <c r="A292" t="s">
        <v>46</v>
      </c>
      <c r="E292" s="29" t="s">
        <v>787</v>
      </c>
    </row>
    <row r="293" spans="1:16" ht="12.75">
      <c r="A293" s="18" t="s">
        <v>38</v>
      </c>
      <c s="23" t="s">
        <v>525</v>
      </c>
      <c s="23" t="s">
        <v>788</v>
      </c>
      <c s="18" t="s">
        <v>40</v>
      </c>
      <c s="24" t="s">
        <v>789</v>
      </c>
      <c s="25" t="s">
        <v>166</v>
      </c>
      <c s="26">
        <v>158.99</v>
      </c>
      <c s="27">
        <v>0</v>
      </c>
      <c s="27">
        <f>ROUND(ROUND(H293,2)*ROUND(G293,3),2)</f>
      </c>
      <c r="O293">
        <f>(I293*21)/100</f>
      </c>
      <c t="s">
        <v>16</v>
      </c>
    </row>
    <row r="294" spans="1:5" ht="25.5">
      <c r="A294" s="28" t="s">
        <v>43</v>
      </c>
      <c r="E294" s="29" t="s">
        <v>790</v>
      </c>
    </row>
    <row r="295" spans="1:5" ht="38.25">
      <c r="A295" s="30" t="s">
        <v>45</v>
      </c>
      <c r="E295" s="31" t="s">
        <v>791</v>
      </c>
    </row>
    <row r="296" spans="1:5" ht="25.5">
      <c r="A296" t="s">
        <v>46</v>
      </c>
      <c r="E296" s="29" t="s">
        <v>792</v>
      </c>
    </row>
    <row r="297" spans="1:16" ht="12.75">
      <c r="A297" s="18" t="s">
        <v>38</v>
      </c>
      <c s="23" t="s">
        <v>529</v>
      </c>
      <c s="23" t="s">
        <v>793</v>
      </c>
      <c s="18" t="s">
        <v>40</v>
      </c>
      <c s="24" t="s">
        <v>794</v>
      </c>
      <c s="25" t="s">
        <v>108</v>
      </c>
      <c s="26">
        <v>8.044</v>
      </c>
      <c s="27">
        <v>0</v>
      </c>
      <c s="27">
        <f>ROUND(ROUND(H297,2)*ROUND(G297,3),2)</f>
      </c>
      <c r="O297">
        <f>(I297*21)/100</f>
      </c>
      <c t="s">
        <v>16</v>
      </c>
    </row>
    <row r="298" spans="1:5" ht="25.5">
      <c r="A298" s="28" t="s">
        <v>43</v>
      </c>
      <c r="E298" s="29" t="s">
        <v>795</v>
      </c>
    </row>
    <row r="299" spans="1:5" ht="51">
      <c r="A299" s="30" t="s">
        <v>45</v>
      </c>
      <c r="E299" s="31" t="s">
        <v>796</v>
      </c>
    </row>
    <row r="300" spans="1:5" ht="102">
      <c r="A300" t="s">
        <v>46</v>
      </c>
      <c r="E300" s="29" t="s">
        <v>797</v>
      </c>
    </row>
    <row r="301" spans="1:16" ht="12.75">
      <c r="A301" s="18" t="s">
        <v>38</v>
      </c>
      <c s="23" t="s">
        <v>532</v>
      </c>
      <c s="23" t="s">
        <v>798</v>
      </c>
      <c s="18" t="s">
        <v>193</v>
      </c>
      <c s="24" t="s">
        <v>799</v>
      </c>
      <c s="25" t="s">
        <v>108</v>
      </c>
      <c s="26">
        <v>105.446</v>
      </c>
      <c s="27">
        <v>0</v>
      </c>
      <c s="27">
        <f>ROUND(ROUND(H301,2)*ROUND(G301,3),2)</f>
      </c>
      <c r="O301">
        <f>(I301*21)/100</f>
      </c>
      <c t="s">
        <v>16</v>
      </c>
    </row>
    <row r="302" spans="1:5" ht="12.75">
      <c r="A302" s="28" t="s">
        <v>43</v>
      </c>
      <c r="E302" s="29" t="s">
        <v>800</v>
      </c>
    </row>
    <row r="303" spans="1:5" ht="12.75">
      <c r="A303" s="30" t="s">
        <v>45</v>
      </c>
      <c r="E303" s="31" t="s">
        <v>801</v>
      </c>
    </row>
    <row r="304" spans="1:5" ht="102">
      <c r="A304" t="s">
        <v>46</v>
      </c>
      <c r="E304" s="29" t="s">
        <v>797</v>
      </c>
    </row>
    <row r="305" spans="1:16" ht="12.75">
      <c r="A305" s="18" t="s">
        <v>38</v>
      </c>
      <c s="23" t="s">
        <v>802</v>
      </c>
      <c s="23" t="s">
        <v>798</v>
      </c>
      <c s="18" t="s">
        <v>198</v>
      </c>
      <c s="24" t="s">
        <v>799</v>
      </c>
      <c s="25" t="s">
        <v>108</v>
      </c>
      <c s="26">
        <v>39.258</v>
      </c>
      <c s="27">
        <v>0</v>
      </c>
      <c s="27">
        <f>ROUND(ROUND(H305,2)*ROUND(G305,3),2)</f>
      </c>
      <c r="O305">
        <f>(I305*21)/100</f>
      </c>
      <c t="s">
        <v>16</v>
      </c>
    </row>
    <row r="306" spans="1:5" ht="25.5">
      <c r="A306" s="28" t="s">
        <v>43</v>
      </c>
      <c r="E306" s="29" t="s">
        <v>803</v>
      </c>
    </row>
    <row r="307" spans="1:5" ht="38.25">
      <c r="A307" s="30" t="s">
        <v>45</v>
      </c>
      <c r="E307" s="31" t="s">
        <v>804</v>
      </c>
    </row>
    <row r="308" spans="1:5" ht="102">
      <c r="A308" t="s">
        <v>46</v>
      </c>
      <c r="E308" s="29" t="s">
        <v>797</v>
      </c>
    </row>
    <row r="309" spans="1:16" ht="12.75">
      <c r="A309" s="18" t="s">
        <v>38</v>
      </c>
      <c s="23" t="s">
        <v>805</v>
      </c>
      <c s="23" t="s">
        <v>806</v>
      </c>
      <c s="18" t="s">
        <v>40</v>
      </c>
      <c s="24" t="s">
        <v>807</v>
      </c>
      <c s="25" t="s">
        <v>125</v>
      </c>
      <c s="26">
        <v>1447.18</v>
      </c>
      <c s="27">
        <v>0</v>
      </c>
      <c s="27">
        <f>ROUND(ROUND(H309,2)*ROUND(G309,3),2)</f>
      </c>
      <c r="O309">
        <f>(I309*21)/100</f>
      </c>
      <c t="s">
        <v>16</v>
      </c>
    </row>
    <row r="310" spans="1:5" ht="12.75">
      <c r="A310" s="28" t="s">
        <v>43</v>
      </c>
      <c r="E310" s="29" t="s">
        <v>808</v>
      </c>
    </row>
    <row r="311" spans="1:5" ht="12.75">
      <c r="A311" s="30" t="s">
        <v>45</v>
      </c>
      <c r="E311" s="31" t="s">
        <v>809</v>
      </c>
    </row>
    <row r="312" spans="1:5" ht="25.5">
      <c r="A312" t="s">
        <v>46</v>
      </c>
      <c r="E312" s="29" t="s">
        <v>128</v>
      </c>
    </row>
    <row r="313" spans="1:16" ht="12.75">
      <c r="A313" s="18" t="s">
        <v>38</v>
      </c>
      <c s="23" t="s">
        <v>810</v>
      </c>
      <c s="23" t="s">
        <v>811</v>
      </c>
      <c s="18" t="s">
        <v>40</v>
      </c>
      <c s="24" t="s">
        <v>812</v>
      </c>
      <c s="25" t="s">
        <v>108</v>
      </c>
      <c s="26">
        <v>49.519</v>
      </c>
      <c s="27">
        <v>0</v>
      </c>
      <c s="27">
        <f>ROUND(ROUND(H313,2)*ROUND(G313,3),2)</f>
      </c>
      <c r="O313">
        <f>(I313*21)/100</f>
      </c>
      <c t="s">
        <v>16</v>
      </c>
    </row>
    <row r="314" spans="1:5" ht="12.75">
      <c r="A314" s="28" t="s">
        <v>43</v>
      </c>
      <c r="E314" s="29" t="s">
        <v>813</v>
      </c>
    </row>
    <row r="315" spans="1:5" ht="38.25">
      <c r="A315" s="30" t="s">
        <v>45</v>
      </c>
      <c r="E315" s="31" t="s">
        <v>814</v>
      </c>
    </row>
    <row r="316" spans="1:5" ht="76.5">
      <c r="A316" t="s">
        <v>46</v>
      </c>
      <c r="E316" s="29" t="s">
        <v>815</v>
      </c>
    </row>
    <row r="317" spans="1:16" ht="12.75">
      <c r="A317" s="18" t="s">
        <v>38</v>
      </c>
      <c s="23" t="s">
        <v>816</v>
      </c>
      <c s="23" t="s">
        <v>817</v>
      </c>
      <c s="18" t="s">
        <v>40</v>
      </c>
      <c s="24" t="s">
        <v>818</v>
      </c>
      <c s="25" t="s">
        <v>125</v>
      </c>
      <c s="26">
        <v>495.19</v>
      </c>
      <c s="27">
        <v>0</v>
      </c>
      <c s="27">
        <f>ROUND(ROUND(H317,2)*ROUND(G317,3),2)</f>
      </c>
      <c r="O317">
        <f>(I317*21)/100</f>
      </c>
      <c t="s">
        <v>16</v>
      </c>
    </row>
    <row r="318" spans="1:5" ht="12.75">
      <c r="A318" s="28" t="s">
        <v>43</v>
      </c>
      <c r="E318" s="29" t="s">
        <v>819</v>
      </c>
    </row>
    <row r="319" spans="1:5" ht="12.75">
      <c r="A319" s="30" t="s">
        <v>45</v>
      </c>
      <c r="E319" s="31" t="s">
        <v>820</v>
      </c>
    </row>
    <row r="320" spans="1:5" ht="25.5">
      <c r="A320" t="s">
        <v>46</v>
      </c>
      <c r="E320" s="29" t="s">
        <v>128</v>
      </c>
    </row>
    <row r="321" spans="1:16" ht="12.75">
      <c r="A321" s="18" t="s">
        <v>38</v>
      </c>
      <c s="23" t="s">
        <v>821</v>
      </c>
      <c s="23" t="s">
        <v>822</v>
      </c>
      <c s="18" t="s">
        <v>40</v>
      </c>
      <c s="24" t="s">
        <v>823</v>
      </c>
      <c s="25" t="s">
        <v>114</v>
      </c>
      <c s="26">
        <v>0.3</v>
      </c>
      <c s="27">
        <v>0</v>
      </c>
      <c s="27">
        <f>ROUND(ROUND(H321,2)*ROUND(G321,3),2)</f>
      </c>
      <c r="O321">
        <f>(I321*21)/100</f>
      </c>
      <c t="s">
        <v>16</v>
      </c>
    </row>
    <row r="322" spans="1:5" ht="25.5">
      <c r="A322" s="28" t="s">
        <v>43</v>
      </c>
      <c r="E322" s="29" t="s">
        <v>824</v>
      </c>
    </row>
    <row r="323" spans="1:5" ht="12.75">
      <c r="A323" s="30" t="s">
        <v>45</v>
      </c>
      <c r="E323" s="31" t="s">
        <v>825</v>
      </c>
    </row>
    <row r="324" spans="1:5" ht="76.5">
      <c r="A324" t="s">
        <v>46</v>
      </c>
      <c r="E324" s="29" t="s">
        <v>815</v>
      </c>
    </row>
    <row r="325" spans="1:16" ht="12.75">
      <c r="A325" s="18" t="s">
        <v>38</v>
      </c>
      <c s="23" t="s">
        <v>826</v>
      </c>
      <c s="23" t="s">
        <v>827</v>
      </c>
      <c s="18" t="s">
        <v>40</v>
      </c>
      <c s="24" t="s">
        <v>828</v>
      </c>
      <c s="25" t="s">
        <v>236</v>
      </c>
      <c s="26">
        <v>21.4</v>
      </c>
      <c s="27">
        <v>0</v>
      </c>
      <c s="27">
        <f>ROUND(ROUND(H325,2)*ROUND(G325,3),2)</f>
      </c>
      <c r="O325">
        <f>(I325*21)/100</f>
      </c>
      <c t="s">
        <v>16</v>
      </c>
    </row>
    <row r="326" spans="1:5" ht="12.75">
      <c r="A326" s="28" t="s">
        <v>43</v>
      </c>
      <c r="E326" s="29" t="s">
        <v>829</v>
      </c>
    </row>
    <row r="327" spans="1:5" ht="38.25">
      <c r="A327" s="30" t="s">
        <v>45</v>
      </c>
      <c r="E327" s="31" t="s">
        <v>830</v>
      </c>
    </row>
    <row r="328" spans="1:5" ht="76.5">
      <c r="A328" t="s">
        <v>46</v>
      </c>
      <c r="E328" s="29" t="s">
        <v>831</v>
      </c>
    </row>
    <row r="329" spans="1:16" ht="12.75">
      <c r="A329" s="18" t="s">
        <v>38</v>
      </c>
      <c s="23" t="s">
        <v>832</v>
      </c>
      <c s="23" t="s">
        <v>833</v>
      </c>
      <c s="18" t="s">
        <v>40</v>
      </c>
      <c s="24" t="s">
        <v>834</v>
      </c>
      <c s="25" t="s">
        <v>166</v>
      </c>
      <c s="26">
        <v>386.75</v>
      </c>
      <c s="27">
        <v>0</v>
      </c>
      <c s="27">
        <f>ROUND(ROUND(H329,2)*ROUND(G329,3),2)</f>
      </c>
      <c r="O329">
        <f>(I329*21)/100</f>
      </c>
      <c t="s">
        <v>16</v>
      </c>
    </row>
    <row r="330" spans="1:5" ht="12.75">
      <c r="A330" s="28" t="s">
        <v>43</v>
      </c>
      <c r="E330" s="29" t="s">
        <v>835</v>
      </c>
    </row>
    <row r="331" spans="1:5" ht="12.75">
      <c r="A331" s="30" t="s">
        <v>45</v>
      </c>
      <c r="E331" s="31" t="s">
        <v>836</v>
      </c>
    </row>
    <row r="332" spans="1:5" ht="76.5">
      <c r="A332" t="s">
        <v>46</v>
      </c>
      <c r="E332" s="29" t="s">
        <v>831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837</v>
      </c>
      <c s="32">
        <f>0+I8+I17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837</v>
      </c>
      <c s="5"/>
      <c s="14" t="s">
        <v>838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137</v>
      </c>
      <c s="19"/>
      <c s="21" t="s">
        <v>706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839</v>
      </c>
      <c s="18" t="s">
        <v>40</v>
      </c>
      <c s="24" t="s">
        <v>840</v>
      </c>
      <c s="25" t="s">
        <v>841</v>
      </c>
      <c s="26">
        <v>0.26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842</v>
      </c>
    </row>
    <row r="11" spans="1:5" ht="12.75">
      <c r="A11" s="30" t="s">
        <v>45</v>
      </c>
      <c r="E11" s="31" t="s">
        <v>843</v>
      </c>
    </row>
    <row r="12" spans="1:5" ht="204">
      <c r="A12" t="s">
        <v>46</v>
      </c>
      <c r="E12" s="29" t="s">
        <v>844</v>
      </c>
    </row>
    <row r="13" spans="1:16" ht="12.75">
      <c r="A13" s="18" t="s">
        <v>38</v>
      </c>
      <c s="23" t="s">
        <v>16</v>
      </c>
      <c s="23" t="s">
        <v>845</v>
      </c>
      <c s="18" t="s">
        <v>40</v>
      </c>
      <c s="24" t="s">
        <v>846</v>
      </c>
      <c s="25" t="s">
        <v>841</v>
      </c>
      <c s="26">
        <v>0.26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847</v>
      </c>
    </row>
    <row r="15" spans="1:5" ht="12.75">
      <c r="A15" s="30" t="s">
        <v>45</v>
      </c>
      <c r="E15" s="31" t="s">
        <v>843</v>
      </c>
    </row>
    <row r="16" spans="1:5" ht="127.5">
      <c r="A16" t="s">
        <v>46</v>
      </c>
      <c r="E16" s="29" t="s">
        <v>848</v>
      </c>
    </row>
    <row r="17" spans="1:18" ht="12.75" customHeight="1">
      <c r="A17" s="5" t="s">
        <v>36</v>
      </c>
      <c s="5"/>
      <c s="35" t="s">
        <v>77</v>
      </c>
      <c s="5"/>
      <c s="21" t="s">
        <v>849</v>
      </c>
      <c s="5"/>
      <c s="5"/>
      <c s="5"/>
      <c s="36">
        <f>0+Q17</f>
      </c>
      <c r="O17">
        <f>0+R17</f>
      </c>
      <c r="Q17">
        <f>0+I18</f>
      </c>
      <c>
        <f>0+O18</f>
      </c>
    </row>
    <row r="18" spans="1:16" ht="12.75">
      <c r="A18" s="18" t="s">
        <v>38</v>
      </c>
      <c s="23" t="s">
        <v>15</v>
      </c>
      <c s="23" t="s">
        <v>850</v>
      </c>
      <c s="18" t="s">
        <v>40</v>
      </c>
      <c s="24" t="s">
        <v>851</v>
      </c>
      <c s="25" t="s">
        <v>236</v>
      </c>
      <c s="26">
        <v>260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852</v>
      </c>
    </row>
    <row r="20" spans="1:5" ht="12.75">
      <c r="A20" s="30" t="s">
        <v>45</v>
      </c>
      <c r="E20" s="31" t="s">
        <v>853</v>
      </c>
    </row>
    <row r="21" spans="1:5" ht="242.25">
      <c r="A21" t="s">
        <v>46</v>
      </c>
      <c r="E21" s="29" t="s">
        <v>854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